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ERVBUR\echange\DRH\Rémi\Enquête égalité professionnelle\2024\"/>
    </mc:Choice>
  </mc:AlternateContent>
  <bookViews>
    <workbookView xWindow="0" yWindow="0" windowWidth="23040" windowHeight="9072" tabRatio="675" activeTab="2"/>
  </bookViews>
  <sheets>
    <sheet name="1. Rém. brute moy titulaires" sheetId="4" r:id="rId1"/>
    <sheet name="2. Rém. brute moy contract perm" sheetId="5" r:id="rId2"/>
    <sheet name="Indicateurs 3. 4. 5. et RECAP" sheetId="2" r:id="rId3"/>
  </sheets>
  <definedNames>
    <definedName name="_xlnm.Print_Area" localSheetId="0">'1. Rém. brute moy titulaires'!$A$1:$K$57</definedName>
    <definedName name="_xlnm.Print_Area" localSheetId="1">'2. Rém. brute moy contract perm'!$A$1:$K$57</definedName>
    <definedName name="_xlnm.Print_Area" localSheetId="2">'Indicateurs 3. 4. 5. et RECAP'!$A$1:$D$44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2" l="1"/>
  <c r="B35" i="2"/>
  <c r="B37" i="2"/>
  <c r="D15" i="2"/>
  <c r="B36" i="2"/>
  <c r="C34" i="4"/>
  <c r="D34" i="4"/>
  <c r="C35" i="4"/>
  <c r="D35" i="4"/>
  <c r="C30" i="5"/>
  <c r="E30" i="5" s="1"/>
  <c r="D30" i="5"/>
  <c r="F31" i="5"/>
  <c r="G31" i="5"/>
  <c r="H31" i="5"/>
  <c r="J19" i="5"/>
  <c r="K19" i="5" s="1"/>
  <c r="D31" i="5"/>
  <c r="C31" i="5"/>
  <c r="E31" i="5" s="1"/>
  <c r="G30" i="5"/>
  <c r="H30" i="5" s="1"/>
  <c r="F30" i="5"/>
  <c r="G29" i="5"/>
  <c r="H29" i="5" s="1"/>
  <c r="F29" i="5"/>
  <c r="E29" i="5"/>
  <c r="D29" i="5"/>
  <c r="C29" i="5"/>
  <c r="G28" i="5"/>
  <c r="F28" i="5"/>
  <c r="H28" i="5" s="1"/>
  <c r="D28" i="5"/>
  <c r="C28" i="5"/>
  <c r="E28" i="5" s="1"/>
  <c r="G27" i="5"/>
  <c r="F27" i="5"/>
  <c r="H27" i="5" s="1"/>
  <c r="D27" i="5"/>
  <c r="C27" i="5"/>
  <c r="E27" i="5" s="1"/>
  <c r="G26" i="5"/>
  <c r="G44" i="5" s="1"/>
  <c r="F26" i="5"/>
  <c r="E26" i="5"/>
  <c r="D26" i="5"/>
  <c r="C26" i="5"/>
  <c r="G25" i="5"/>
  <c r="H25" i="5" s="1"/>
  <c r="F25" i="5"/>
  <c r="F43" i="5" s="1"/>
  <c r="E25" i="5"/>
  <c r="D25" i="5"/>
  <c r="C25" i="5"/>
  <c r="G24" i="5"/>
  <c r="F24" i="5"/>
  <c r="H24" i="5" s="1"/>
  <c r="D24" i="5"/>
  <c r="C24" i="5"/>
  <c r="E24" i="5" s="1"/>
  <c r="G21" i="5"/>
  <c r="H21" i="5" s="1"/>
  <c r="F21" i="5"/>
  <c r="E21" i="5"/>
  <c r="D21" i="5"/>
  <c r="C21" i="5"/>
  <c r="G19" i="5"/>
  <c r="H19" i="5" s="1"/>
  <c r="F19" i="5"/>
  <c r="D19" i="5"/>
  <c r="D43" i="5" s="1"/>
  <c r="C19" i="5"/>
  <c r="E19" i="5" s="1"/>
  <c r="G39" i="5"/>
  <c r="F39" i="5"/>
  <c r="G36" i="5"/>
  <c r="F36" i="5"/>
  <c r="G18" i="5"/>
  <c r="F18" i="5"/>
  <c r="F42" i="5" s="1"/>
  <c r="G17" i="5"/>
  <c r="F17" i="5"/>
  <c r="F44" i="5" s="1"/>
  <c r="G16" i="5"/>
  <c r="F16" i="5"/>
  <c r="G15" i="5"/>
  <c r="F15" i="5"/>
  <c r="G5" i="5"/>
  <c r="F5" i="5"/>
  <c r="G9" i="4"/>
  <c r="D9" i="4"/>
  <c r="D5" i="5"/>
  <c r="C5" i="5"/>
  <c r="D39" i="5"/>
  <c r="C39" i="5"/>
  <c r="D36" i="5"/>
  <c r="C36" i="5"/>
  <c r="C43" i="5"/>
  <c r="D18" i="5"/>
  <c r="C18" i="5"/>
  <c r="D17" i="5"/>
  <c r="C17" i="5"/>
  <c r="D16" i="5"/>
  <c r="C16" i="5"/>
  <c r="D15" i="5"/>
  <c r="C15" i="5"/>
  <c r="X44" i="5"/>
  <c r="Y44" i="5" s="1"/>
  <c r="W44" i="5"/>
  <c r="U44" i="5"/>
  <c r="T44" i="5"/>
  <c r="V44" i="5" s="1"/>
  <c r="X43" i="5"/>
  <c r="W43" i="5"/>
  <c r="Y43" i="5" s="1"/>
  <c r="U43" i="5"/>
  <c r="T43" i="5"/>
  <c r="X42" i="5"/>
  <c r="W42" i="5"/>
  <c r="U42" i="5"/>
  <c r="T42" i="5"/>
  <c r="Y39" i="5"/>
  <c r="V39" i="5"/>
  <c r="Y36" i="5"/>
  <c r="V36" i="5"/>
  <c r="Y31" i="5"/>
  <c r="V31" i="5"/>
  <c r="Y30" i="5"/>
  <c r="V30" i="5"/>
  <c r="Y29" i="5"/>
  <c r="V29" i="5"/>
  <c r="Y28" i="5"/>
  <c r="V28" i="5"/>
  <c r="Y27" i="5"/>
  <c r="V27" i="5"/>
  <c r="Y26" i="5"/>
  <c r="V26" i="5"/>
  <c r="Y25" i="5"/>
  <c r="V25" i="5"/>
  <c r="Y24" i="5"/>
  <c r="V24" i="5"/>
  <c r="Y23" i="5"/>
  <c r="V23" i="5"/>
  <c r="Y22" i="5"/>
  <c r="V22" i="5"/>
  <c r="Y21" i="5"/>
  <c r="V21" i="5"/>
  <c r="Y19" i="5"/>
  <c r="V19" i="5"/>
  <c r="Y18" i="5"/>
  <c r="V18" i="5"/>
  <c r="Y17" i="5"/>
  <c r="V17" i="5"/>
  <c r="Y16" i="5"/>
  <c r="V16" i="5"/>
  <c r="Y15" i="5"/>
  <c r="V15" i="5"/>
  <c r="Y5" i="5"/>
  <c r="V5" i="5"/>
  <c r="G43" i="4"/>
  <c r="G40" i="4"/>
  <c r="G37" i="4"/>
  <c r="G35" i="4"/>
  <c r="G34" i="4"/>
  <c r="G33" i="4"/>
  <c r="G32" i="4"/>
  <c r="G31" i="4"/>
  <c r="G30" i="4"/>
  <c r="G29" i="4"/>
  <c r="G28" i="4"/>
  <c r="G26" i="4"/>
  <c r="G25" i="4"/>
  <c r="G22" i="4"/>
  <c r="G21" i="4"/>
  <c r="G48" i="4" s="1"/>
  <c r="G20" i="4"/>
  <c r="G19" i="4"/>
  <c r="D43" i="4"/>
  <c r="D40" i="4"/>
  <c r="D37" i="4"/>
  <c r="D33" i="4"/>
  <c r="D32" i="4"/>
  <c r="D31" i="4"/>
  <c r="D30" i="4"/>
  <c r="D29" i="4"/>
  <c r="D47" i="4" s="1"/>
  <c r="D26" i="4"/>
  <c r="D25" i="4"/>
  <c r="D22" i="4"/>
  <c r="D21" i="4"/>
  <c r="D20" i="4"/>
  <c r="D19" i="4"/>
  <c r="F9" i="4"/>
  <c r="C9" i="4"/>
  <c r="Y9" i="4"/>
  <c r="V9" i="4"/>
  <c r="F43" i="4"/>
  <c r="F40" i="4"/>
  <c r="F37" i="4"/>
  <c r="F35" i="4"/>
  <c r="F34" i="4"/>
  <c r="F33" i="4"/>
  <c r="F48" i="4" s="1"/>
  <c r="F32" i="4"/>
  <c r="F31" i="4"/>
  <c r="F30" i="4"/>
  <c r="F29" i="4"/>
  <c r="F28" i="4"/>
  <c r="F26" i="4"/>
  <c r="F25" i="4"/>
  <c r="F22" i="4"/>
  <c r="F21" i="4"/>
  <c r="F20" i="4"/>
  <c r="F19" i="4"/>
  <c r="C43" i="4"/>
  <c r="C40" i="4"/>
  <c r="C37" i="4"/>
  <c r="C33" i="4"/>
  <c r="C32" i="4"/>
  <c r="C31" i="4"/>
  <c r="C30" i="4"/>
  <c r="C29" i="4"/>
  <c r="C47" i="4" s="1"/>
  <c r="C26" i="4"/>
  <c r="C25" i="4"/>
  <c r="C22" i="4"/>
  <c r="C21" i="4"/>
  <c r="C48" i="4" s="1"/>
  <c r="C20" i="4"/>
  <c r="C19" i="4"/>
  <c r="X48" i="4"/>
  <c r="Y48" i="4" s="1"/>
  <c r="W48" i="4"/>
  <c r="U48" i="4"/>
  <c r="T48" i="4"/>
  <c r="V48" i="4" s="1"/>
  <c r="X47" i="4"/>
  <c r="W47" i="4"/>
  <c r="Y47" i="4" s="1"/>
  <c r="V47" i="4"/>
  <c r="U47" i="4"/>
  <c r="T47" i="4"/>
  <c r="X46" i="4"/>
  <c r="X49" i="4" s="1"/>
  <c r="W46" i="4"/>
  <c r="Y46" i="4" s="1"/>
  <c r="U46" i="4"/>
  <c r="U49" i="4" s="1"/>
  <c r="T46" i="4"/>
  <c r="T49" i="4" s="1"/>
  <c r="Y43" i="4"/>
  <c r="V43" i="4"/>
  <c r="Y40" i="4"/>
  <c r="V40" i="4"/>
  <c r="Y39" i="4"/>
  <c r="V39" i="4"/>
  <c r="Y38" i="4"/>
  <c r="V38" i="4"/>
  <c r="Y37" i="4"/>
  <c r="V37" i="4"/>
  <c r="Y35" i="4"/>
  <c r="V35" i="4"/>
  <c r="Y34" i="4"/>
  <c r="V34" i="4"/>
  <c r="Y33" i="4"/>
  <c r="V33" i="4"/>
  <c r="Y32" i="4"/>
  <c r="V32" i="4"/>
  <c r="Y31" i="4"/>
  <c r="V31" i="4"/>
  <c r="Y30" i="4"/>
  <c r="V30" i="4"/>
  <c r="Y29" i="4"/>
  <c r="V29" i="4"/>
  <c r="Y28" i="4"/>
  <c r="V28" i="4"/>
  <c r="Y27" i="4"/>
  <c r="V27" i="4"/>
  <c r="Y26" i="4"/>
  <c r="V26" i="4"/>
  <c r="Y25" i="4"/>
  <c r="V25" i="4"/>
  <c r="Y24" i="4"/>
  <c r="V24" i="4"/>
  <c r="Y23" i="4"/>
  <c r="V23" i="4"/>
  <c r="Y22" i="4"/>
  <c r="V22" i="4"/>
  <c r="Y21" i="4"/>
  <c r="V21" i="4"/>
  <c r="Y20" i="4"/>
  <c r="V20" i="4"/>
  <c r="Y19" i="4"/>
  <c r="V19" i="4"/>
  <c r="C46" i="4"/>
  <c r="D48" i="4"/>
  <c r="C42" i="5" l="1"/>
  <c r="D42" i="5"/>
  <c r="H26" i="5"/>
  <c r="C44" i="5"/>
  <c r="C45" i="5" s="1"/>
  <c r="D44" i="5"/>
  <c r="D45" i="5" s="1"/>
  <c r="G43" i="5"/>
  <c r="G42" i="5"/>
  <c r="G45" i="5" s="1"/>
  <c r="H43" i="5"/>
  <c r="H42" i="5"/>
  <c r="E43" i="5"/>
  <c r="W45" i="5"/>
  <c r="V43" i="5"/>
  <c r="V42" i="5"/>
  <c r="X45" i="5"/>
  <c r="U45" i="5"/>
  <c r="T45" i="5"/>
  <c r="Y42" i="5"/>
  <c r="H44" i="5"/>
  <c r="F46" i="4"/>
  <c r="G46" i="4"/>
  <c r="F47" i="4"/>
  <c r="G47" i="4"/>
  <c r="D46" i="4"/>
  <c r="V49" i="4"/>
  <c r="W49" i="4"/>
  <c r="Y49" i="4" s="1"/>
  <c r="V46" i="4"/>
  <c r="C49" i="4"/>
  <c r="G49" i="4"/>
  <c r="E42" i="5"/>
  <c r="F45" i="5"/>
  <c r="E45" i="5" l="1"/>
  <c r="H45" i="5"/>
  <c r="E44" i="5"/>
  <c r="Y45" i="5"/>
  <c r="V45" i="5"/>
  <c r="F49" i="4"/>
  <c r="H39" i="5"/>
  <c r="E39" i="5"/>
  <c r="H36" i="5"/>
  <c r="E36" i="5"/>
  <c r="H18" i="5"/>
  <c r="E18" i="5"/>
  <c r="H17" i="5"/>
  <c r="E17" i="5"/>
  <c r="H16" i="5"/>
  <c r="E16" i="5"/>
  <c r="H15" i="5"/>
  <c r="E15" i="5"/>
  <c r="H43" i="4"/>
  <c r="E43" i="4"/>
  <c r="H40" i="4"/>
  <c r="E40" i="4"/>
  <c r="H39" i="4"/>
  <c r="E39" i="4"/>
  <c r="H38" i="4"/>
  <c r="E38" i="4"/>
  <c r="H37" i="4"/>
  <c r="E37" i="4"/>
  <c r="H35" i="4"/>
  <c r="E35" i="4"/>
  <c r="H34" i="4"/>
  <c r="E34" i="4"/>
  <c r="H33" i="4"/>
  <c r="E33" i="4"/>
  <c r="H32" i="4"/>
  <c r="E32" i="4"/>
  <c r="H31" i="4"/>
  <c r="E31" i="4"/>
  <c r="H30" i="4"/>
  <c r="E30" i="4"/>
  <c r="H29" i="4"/>
  <c r="E29" i="4"/>
  <c r="H28" i="4"/>
  <c r="E28" i="4"/>
  <c r="H27" i="4"/>
  <c r="E27" i="4"/>
  <c r="H26" i="4"/>
  <c r="E26" i="4"/>
  <c r="H25" i="4"/>
  <c r="E25" i="4"/>
  <c r="H24" i="4"/>
  <c r="E24" i="4"/>
  <c r="H23" i="4"/>
  <c r="E23" i="4"/>
  <c r="H22" i="4"/>
  <c r="E22" i="4"/>
  <c r="H21" i="4"/>
  <c r="E21" i="4"/>
  <c r="H20" i="4"/>
  <c r="E20" i="4"/>
  <c r="H19" i="4"/>
  <c r="E19" i="4"/>
  <c r="J24" i="5" l="1"/>
  <c r="K24" i="5" s="1"/>
  <c r="J31" i="5"/>
  <c r="K31" i="5" s="1"/>
  <c r="J28" i="5"/>
  <c r="K28" i="5" s="1"/>
  <c r="J26" i="4"/>
  <c r="K26" i="4" s="1"/>
  <c r="J43" i="4"/>
  <c r="K43" i="4" s="1"/>
  <c r="J20" i="4"/>
  <c r="K20" i="4" s="1"/>
  <c r="J32" i="4"/>
  <c r="K32" i="4" s="1"/>
  <c r="J37" i="4"/>
  <c r="K37" i="4" s="1"/>
  <c r="J40" i="4"/>
  <c r="K40" i="4" s="1"/>
  <c r="J35" i="4"/>
  <c r="K35" i="4" s="1"/>
  <c r="J21" i="4"/>
  <c r="K21" i="4" s="1"/>
  <c r="J25" i="4"/>
  <c r="K25" i="4" s="1"/>
  <c r="J29" i="4"/>
  <c r="K29" i="4" s="1"/>
  <c r="J33" i="4"/>
  <c r="K33" i="4" s="1"/>
  <c r="J19" i="4"/>
  <c r="K19" i="4" s="1"/>
  <c r="J28" i="4"/>
  <c r="K28" i="4" s="1"/>
  <c r="J31" i="4"/>
  <c r="K31" i="4" s="1"/>
  <c r="J22" i="4"/>
  <c r="K22" i="4" s="1"/>
  <c r="J30" i="4"/>
  <c r="K30" i="4" s="1"/>
  <c r="J34" i="4"/>
  <c r="K34" i="4" s="1"/>
  <c r="J26" i="5"/>
  <c r="K26" i="5" s="1"/>
  <c r="J30" i="5"/>
  <c r="K30" i="5" s="1"/>
  <c r="J18" i="5"/>
  <c r="K18" i="5" s="1"/>
  <c r="J17" i="5"/>
  <c r="K17" i="5" s="1"/>
  <c r="J15" i="5"/>
  <c r="K15" i="5" s="1"/>
  <c r="J36" i="5"/>
  <c r="K36" i="5" s="1"/>
  <c r="J27" i="5"/>
  <c r="K27" i="5" s="1"/>
  <c r="J16" i="5"/>
  <c r="K16" i="5" s="1"/>
  <c r="J21" i="5"/>
  <c r="K21" i="5" s="1"/>
  <c r="J25" i="5"/>
  <c r="K25" i="5" s="1"/>
  <c r="J29" i="5"/>
  <c r="K29" i="5" s="1"/>
  <c r="J39" i="5"/>
  <c r="K39" i="5" s="1"/>
  <c r="H104" i="5" l="1"/>
  <c r="E104" i="5"/>
  <c r="H103" i="5"/>
  <c r="E103" i="5"/>
  <c r="H102" i="5"/>
  <c r="E102" i="5"/>
  <c r="H101" i="5"/>
  <c r="E101" i="5"/>
  <c r="G82" i="5"/>
  <c r="F81" i="5"/>
  <c r="D81" i="5"/>
  <c r="D91" i="5"/>
  <c r="C80" i="5"/>
  <c r="H5" i="5"/>
  <c r="E5" i="5"/>
  <c r="H101" i="4"/>
  <c r="E101" i="4"/>
  <c r="G81" i="4"/>
  <c r="D81" i="4"/>
  <c r="C81" i="4"/>
  <c r="F80" i="4"/>
  <c r="D80" i="4"/>
  <c r="D79" i="4"/>
  <c r="H9" i="4"/>
  <c r="E9" i="4"/>
  <c r="J5" i="5" l="1"/>
  <c r="K5" i="5" s="1"/>
  <c r="J9" i="4"/>
  <c r="K9" i="4" s="1"/>
  <c r="J104" i="5"/>
  <c r="K104" i="5" s="1"/>
  <c r="D80" i="5"/>
  <c r="E80" i="5" s="1"/>
  <c r="C81" i="5"/>
  <c r="E81" i="5" s="1"/>
  <c r="H48" i="4"/>
  <c r="E46" i="4"/>
  <c r="J101" i="4"/>
  <c r="K101" i="4" s="1"/>
  <c r="J102" i="5"/>
  <c r="K102" i="5" s="1"/>
  <c r="C82" i="5"/>
  <c r="D82" i="5"/>
  <c r="F82" i="5"/>
  <c r="H82" i="5" s="1"/>
  <c r="E81" i="4"/>
  <c r="E47" i="4"/>
  <c r="D49" i="4"/>
  <c r="D91" i="4" s="1"/>
  <c r="F81" i="4"/>
  <c r="H81" i="4" s="1"/>
  <c r="C79" i="4"/>
  <c r="E79" i="4" s="1"/>
  <c r="E48" i="4"/>
  <c r="C80" i="4"/>
  <c r="E80" i="4" s="1"/>
  <c r="J101" i="5"/>
  <c r="K101" i="5" s="1"/>
  <c r="G81" i="5"/>
  <c r="H81" i="5" s="1"/>
  <c r="J103" i="5"/>
  <c r="K103" i="5" s="1"/>
  <c r="G80" i="4"/>
  <c r="H80" i="4" s="1"/>
  <c r="H47" i="4"/>
  <c r="H46" i="4"/>
  <c r="F79" i="4"/>
  <c r="F80" i="5"/>
  <c r="G91" i="4"/>
  <c r="G79" i="4"/>
  <c r="G91" i="5"/>
  <c r="G80" i="5"/>
  <c r="J81" i="5" l="1"/>
  <c r="K81" i="5" s="1"/>
  <c r="J81" i="4"/>
  <c r="K81" i="4" s="1"/>
  <c r="J44" i="5"/>
  <c r="K44" i="5" s="1"/>
  <c r="J48" i="4"/>
  <c r="K48" i="4" s="1"/>
  <c r="J80" i="4"/>
  <c r="K80" i="4" s="1"/>
  <c r="C91" i="5"/>
  <c r="E91" i="5" s="1"/>
  <c r="E82" i="5"/>
  <c r="J82" i="5" s="1"/>
  <c r="K82" i="5" s="1"/>
  <c r="H80" i="5"/>
  <c r="J80" i="5" s="1"/>
  <c r="K80" i="5" s="1"/>
  <c r="E49" i="4"/>
  <c r="C91" i="4"/>
  <c r="E91" i="4" s="1"/>
  <c r="H49" i="4"/>
  <c r="F91" i="4"/>
  <c r="H91" i="4" s="1"/>
  <c r="J46" i="4"/>
  <c r="K46" i="4" s="1"/>
  <c r="J45" i="5"/>
  <c r="K45" i="5" s="1"/>
  <c r="F91" i="5"/>
  <c r="H91" i="5" s="1"/>
  <c r="J42" i="5"/>
  <c r="K42" i="5" s="1"/>
  <c r="J43" i="5"/>
  <c r="K43" i="5" s="1"/>
  <c r="H79" i="4"/>
  <c r="J79" i="4" s="1"/>
  <c r="K79" i="4" s="1"/>
  <c r="J47" i="4"/>
  <c r="K47" i="4" s="1"/>
  <c r="J91" i="5" l="1"/>
  <c r="K91" i="5" s="1"/>
  <c r="J91" i="4"/>
  <c r="K91" i="4" s="1"/>
  <c r="J49" i="4"/>
  <c r="K49" i="4" s="1"/>
  <c r="D7" i="2" l="1"/>
  <c r="C15" i="2"/>
  <c r="B15" i="2"/>
  <c r="D14" i="2"/>
  <c r="D13" i="2"/>
  <c r="D6" i="2"/>
  <c r="D5" i="2"/>
</calcChain>
</file>

<file path=xl/sharedStrings.xml><?xml version="1.0" encoding="utf-8"?>
<sst xmlns="http://schemas.openxmlformats.org/spreadsheetml/2006/main" count="380" uniqueCount="87">
  <si>
    <t>F</t>
  </si>
  <si>
    <t>H</t>
  </si>
  <si>
    <t>Ecart</t>
  </si>
  <si>
    <t>A</t>
  </si>
  <si>
    <t>B</t>
  </si>
  <si>
    <t>C</t>
  </si>
  <si>
    <t xml:space="preserve">Taux d'avancement de corps </t>
  </si>
  <si>
    <t xml:space="preserve">  Promus au choix ou par examen professionnel</t>
  </si>
  <si>
    <t xml:space="preserve">  Promouvables au choix ou par examen professionnel</t>
  </si>
  <si>
    <t>Indicateur 3 : Ecart de Taux d'avancement de corps entre Hommes et Femmes en 2023</t>
  </si>
  <si>
    <t>Taux d'avancement de grade</t>
  </si>
  <si>
    <t>Indicateur 4 : Ecart de Taux d'avancement de grade entre Hommes et Femmes en 2023</t>
  </si>
  <si>
    <t>Nombre d'agents dans les 10 plus hautes rémunérations du CHB</t>
  </si>
  <si>
    <t>Indicateur 5 : Nombre d'agents publics du sexe sous-représenté parmi les dix agents publics ayant perçu les plus hautes rémunérations en 2023</t>
  </si>
  <si>
    <t>Index</t>
  </si>
  <si>
    <t>/100</t>
  </si>
  <si>
    <t>/10</t>
  </si>
  <si>
    <t>/40</t>
  </si>
  <si>
    <t>/30</t>
  </si>
  <si>
    <t>Nb maximal de points</t>
  </si>
  <si>
    <t>Taux ou nombre</t>
  </si>
  <si>
    <t>Score final</t>
  </si>
  <si>
    <t>Indicateur 1 : Ecart global de rémunération entre les femmes et les hommes, pour les fonctionnaires et les praticiens hospitaliers</t>
  </si>
  <si>
    <t>Indicateur 2 : Ecart global de rémunération entre les femmes et les hommes pour les agents contractuels et les praticiens contractuels</t>
  </si>
  <si>
    <t>Nb de points obtenus</t>
  </si>
  <si>
    <t>Hommes</t>
  </si>
  <si>
    <t>Femmes</t>
  </si>
  <si>
    <t>Ecart (en %)</t>
  </si>
  <si>
    <t>Statut d'emploi (PM)</t>
  </si>
  <si>
    <t>Catégorie</t>
  </si>
  <si>
    <t>Rém. brute mensuelle</t>
  </si>
  <si>
    <t>ETPR</t>
  </si>
  <si>
    <t>Rém. brute mensuelle / ETPR</t>
  </si>
  <si>
    <t>Filière (PNM)</t>
  </si>
  <si>
    <t>Toutes catégories</t>
  </si>
  <si>
    <t>Statut d'emploi (PM) / Filière (PNM)</t>
  </si>
  <si>
    <t>TOTAL PM/PNM Titulaires</t>
  </si>
  <si>
    <t>PM+PM</t>
  </si>
  <si>
    <t>Détail PM :</t>
  </si>
  <si>
    <t>PH Titulaires</t>
  </si>
  <si>
    <t>TOTAL PM Titulaires</t>
  </si>
  <si>
    <t>TOTAL PNM Titulaires</t>
  </si>
  <si>
    <t>Comparatif par sexe des rémunérations brutes moyennes mensuelles 2023 des Personnels Médicaux et Non Médicaux du CHB titulaires de la Fonction Publique Hospitalière</t>
  </si>
  <si>
    <t>TOTAL PM Contractuels Permanents</t>
  </si>
  <si>
    <t>TOTAL PNM Contractuels permanents</t>
  </si>
  <si>
    <t>Comparatif par sexe des rémunérations brutes moyennes mensuelles 2023 des Personnels Médicaux et Non Médicaux du CHB contractuels permanents de la Fonction Publique Hospitalière</t>
  </si>
  <si>
    <t>TOTAL PM/PNM Contractuels permanents</t>
  </si>
  <si>
    <t>Assistants</t>
  </si>
  <si>
    <t>Attachés</t>
  </si>
  <si>
    <t>Autres salariés (y compris ne relevant pas d'un statut)</t>
  </si>
  <si>
    <t>Praticiens associés</t>
  </si>
  <si>
    <t>Indicateur 1 : Ecart global de rémunération entre les femmes et les hommes, pour les fonctionnaires et les praticiens hospitaliers retenu*</t>
  </si>
  <si>
    <t>*Formule de l'ARS pondérant les écarts de rémunérations par filière et par catégorie hiérarchique</t>
  </si>
  <si>
    <t>Indicateur 2 : Ecart global de rémunération entre les femmes et les hommes pour les agents contractuels et les praticiens contractuels retenu*</t>
  </si>
  <si>
    <t>Score</t>
  </si>
  <si>
    <t>10/10</t>
  </si>
  <si>
    <t>4/10</t>
  </si>
  <si>
    <t>TOTAL des Rém. brutes mensuelles</t>
  </si>
  <si>
    <t>Soins</t>
  </si>
  <si>
    <t>Rééducation</t>
  </si>
  <si>
    <t>Médico-technique</t>
  </si>
  <si>
    <t>Administrative</t>
  </si>
  <si>
    <t>Ouvrière et technique</t>
  </si>
  <si>
    <t>Socio-éducative</t>
  </si>
  <si>
    <t>Personnels de direction</t>
  </si>
  <si>
    <t>Psychologues</t>
  </si>
  <si>
    <t>Sages-femmes</t>
  </si>
  <si>
    <t>Enquête égalité professionnelle 2024</t>
  </si>
  <si>
    <r>
      <rPr>
        <u/>
        <sz val="11"/>
        <color indexed="8"/>
        <rFont val="Calibri"/>
        <family val="2"/>
        <scheme val="minor"/>
      </rPr>
      <t>Rappel de la réglementation</t>
    </r>
    <r>
      <rPr>
        <sz val="11"/>
        <color indexed="8"/>
        <rFont val="Calibri"/>
        <family val="2"/>
        <scheme val="minor"/>
      </rPr>
      <t xml:space="preserve"> : La loi n° 2023-623 du 19 juillet 2023 visant à renforcer l'accès des femmes aux responsabilités dans la fonction publique prévoit notamment que les établissements publics sanitaires, sociaux et médico-sociaux calculent chaque année les indicateurs relatifs aux écarts de rémunération entre les femmes et les hommes ainsi qu'aux actions mises en œuvre pour les supprimer puis les publient sur leur site internet.
Ainsi, chaque établissement de la fonction publique hospitalière comptant au moins 50 agents doit déterminer en se fondant sur les données de l’année civile précédente, soient les données 2024 pour la publication 2025, les indicateurs suivants : 
- 1° l’écart global de rémunération entre les femmes et les hommes calculé à partir de la moyenne de la rémunération des femmes comparée à celle des hommes pour les fonctionnaires à filière et catégorie hiérarchique équivalentes ;
- 2° l’écart global de rémunération entre les femmes et les hommes calculé à partir de la moyenne de la rémunération des femmes comparée à celle des hommes pour les agents contractuels à catégorie hiérarchique équivalente ;
- 3° l’écart de taux de promotion de corps entre les femmes et les hommes ;
- 4° l’écart de taux de promotion de grade entre les femmes et les hommes ;
- 5° Nombre d'agents publics du sexe sous-représenté parmi les dix agents publics ayant perçu les plus hautes rémunérations.
A partir de ces indicateurs, un index sur 100 points doit être calculé. La cible à atteindre est fixée à un niveau de résultat supérieur ou égal à 75 points (article 1 du décret n°2024-949).
</t>
    </r>
  </si>
  <si>
    <t>Comparatif par sexe des rémunérations brutes moyennes mensuelles 2024 des Personnels Non Médicaux
 du CHB titulaires de la Fonction Publique Hospitalière</t>
  </si>
  <si>
    <t>Comparatif par sexe des rémunérations brutes moyennes mensuelles 2024 des Personnels Médicaux
 du CHB titulaires de la Fonction Publique Hospitalière</t>
  </si>
  <si>
    <t>Les PH femmes ont une rémunération brute mensuelle mensuelle qui est en moyenne inférieure de -1.627 € à celle des PH hommes. Cela s'explique par la moyenne d'âge plus élevée des hommes et par le fait que les PH hommes font davantage d'astreintes et de Temps de Travail Additionnel que les PH femmes.</t>
  </si>
  <si>
    <t>En catégorie A, les PNM femmes titulaires ont une rémunération brute mensuelle mensuelle qui est en moyenne inférieure de -287€ à celle des PNM hommes ; en catégorie B elles ont une rémunération brute mensuelle mensuelle qui est en moyenne inférieure de -160 € à celle des hommes ; en catégorie C elles ont une rémunération brute mensuelle mensuelle qui est en moyenne inférieure de -146 € à celle des hommes.
Toutes catégories de grade confondues, les PNM femmes titulaires ont une rémunération brute mensuelle mensuelle qui est en moyenne supérieure de +54 € à celle des hommes. Cette différence toutes catégories confondues par rapport à chacune des différences par catégorie est liée à une différence notable de répartition des effectifs de Personnels Non Médicaux par catégorie de grade pour chacun des sexes : 52% des hommes sont en catégorie C contre seulement 28% des femmes.</t>
  </si>
  <si>
    <t>Comparatif par sexe des rémunérations brutes moyennes mensuelles 2024 des Personnels Médicaux
 du CHB contractuels permanents de la Fonction Publique Hospitalière</t>
  </si>
  <si>
    <t>Comparatif par sexe des rémunérations brutes moyennes mensuelles 2024 des Personnels Non Médicaux
 du CHB contractuels permanents de la Fonction Publique Hospitalière</t>
  </si>
  <si>
    <t>Les Praticiens Contractuels femmes ont une rémunération brute mensuelle mensuelle qui est en moyenne inférieure de -1.599 € à celle des Praticiens Contractuels hommes. Cela s'explique par l'âge moyen plus élevé des hommes et par le fait que les Praticiens Contractuels hommes font davantage d'astreintes que les Praticiens Contractuels femmes.</t>
  </si>
  <si>
    <t xml:space="preserve">En catégorie A, les PNM femmes contractuelles ont une rémunération brute mensuelle mensuelle qui est en moyenne inférieure de -1.047€ à celle des PNM hommes (cette différence significative est essentiellement liée à une différence significative d'âge moyen entre les sexes) ; en catégorie B elles ont une rémunération brute mensuelle mensuelle qui est inférieure de -187 € à celle des hommes ; en catégorie C elles ont une rémunération brute mensuelle mensuelle qui est supérieure de +15 € à celle des hommes.
</t>
  </si>
  <si>
    <t>21/30</t>
  </si>
  <si>
    <t>34/40</t>
  </si>
  <si>
    <t>TOTAL des Rém. brutes annuelles</t>
  </si>
  <si>
    <t>Rém. brute annuelle / ETPR</t>
  </si>
  <si>
    <t>Indicateur 3 : Ecart de Taux d'avancement de corps entre Hommes et Femmes en 2024</t>
  </si>
  <si>
    <t>Indicateur 4 : Ecart de Taux d'avancement de grade entre Hommes et Femmes en 2024</t>
  </si>
  <si>
    <t>Indicateur 5 : Nombre d'agents publics du sexe sous-représenté parmi les dix agents publics ayant perçu les plus hautes rémunérations en 2024</t>
  </si>
  <si>
    <t>RECAPITULATIF : Calcul du score égalité Hommes-Femmes du CHB en 2024</t>
  </si>
  <si>
    <t>7/10</t>
  </si>
  <si>
    <t>Le CHB atteint donc la cible pour 2024 (supérieur à 75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</si>
</sst>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
    <numFmt numFmtId="165" formatCode="0.0%"/>
  </numFmts>
  <fonts count="19" x14ac:knownFonts="1">
    <font>
      <sz val="11"/>
      <color indexed="8"/>
      <name val="Calibri"/>
      <family val="2"/>
      <scheme val="minor"/>
    </font>
    <font>
      <sz val="11"/>
      <color theme="1"/>
      <name val="Calibri"/>
      <family val="2"/>
      <scheme val="minor"/>
    </font>
    <font>
      <b/>
      <sz val="14"/>
      <color indexed="8"/>
      <name val="Calibri"/>
      <family val="2"/>
      <scheme val="minor"/>
    </font>
    <font>
      <b/>
      <sz val="12"/>
      <color indexed="8"/>
      <name val="Calibri"/>
      <family val="2"/>
      <scheme val="minor"/>
    </font>
    <font>
      <b/>
      <sz val="11"/>
      <color indexed="8"/>
      <name val="Calibri"/>
      <family val="2"/>
      <scheme val="minor"/>
    </font>
    <font>
      <b/>
      <i/>
      <sz val="11"/>
      <color indexed="8"/>
      <name val="Calibri"/>
      <family val="2"/>
      <scheme val="minor"/>
    </font>
    <font>
      <b/>
      <sz val="11"/>
      <color theme="1"/>
      <name val="Calibri"/>
      <family val="2"/>
      <scheme val="minor"/>
    </font>
    <font>
      <sz val="11"/>
      <name val="Calibri"/>
      <family val="2"/>
    </font>
    <font>
      <sz val="10"/>
      <name val="Calibri"/>
      <family val="2"/>
    </font>
    <font>
      <b/>
      <sz val="10"/>
      <name val="Calibri"/>
      <family val="2"/>
    </font>
    <font>
      <b/>
      <sz val="18"/>
      <color indexed="8"/>
      <name val="Calibri"/>
      <family val="2"/>
      <scheme val="minor"/>
    </font>
    <font>
      <b/>
      <sz val="14"/>
      <color theme="1"/>
      <name val="Calibri"/>
      <family val="2"/>
      <scheme val="minor"/>
    </font>
    <font>
      <b/>
      <sz val="10"/>
      <color indexed="8"/>
      <name val="Calibri"/>
      <family val="2"/>
      <scheme val="minor"/>
    </font>
    <font>
      <i/>
      <sz val="11"/>
      <color indexed="8"/>
      <name val="Calibri"/>
      <family val="2"/>
      <scheme val="minor"/>
    </font>
    <font>
      <i/>
      <sz val="10"/>
      <color indexed="8"/>
      <name val="Calibri"/>
      <family val="2"/>
      <scheme val="minor"/>
    </font>
    <font>
      <b/>
      <i/>
      <sz val="10"/>
      <name val="Calibri"/>
      <family val="2"/>
    </font>
    <font>
      <sz val="13"/>
      <color indexed="8"/>
      <name val="Calibri"/>
      <family val="2"/>
      <scheme val="minor"/>
    </font>
    <font>
      <b/>
      <sz val="24"/>
      <color indexed="8"/>
      <name val="Calibri"/>
      <family val="2"/>
      <scheme val="minor"/>
    </font>
    <font>
      <u/>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s>
  <cellStyleXfs count="3">
    <xf numFmtId="0" fontId="0" fillId="0" borderId="0"/>
    <xf numFmtId="0" fontId="7" fillId="0" borderId="0"/>
    <xf numFmtId="9" fontId="1" fillId="0" borderId="0" applyFont="0" applyFill="0" applyBorder="0" applyAlignment="0" applyProtection="0"/>
  </cellStyleXfs>
  <cellXfs count="124">
    <xf numFmtId="0" fontId="0" fillId="0" borderId="0" xfId="0"/>
    <xf numFmtId="0" fontId="0" fillId="0" borderId="0" xfId="0" applyAlignment="1">
      <alignment horizontal="center"/>
    </xf>
    <xf numFmtId="164" fontId="0" fillId="0" borderId="4" xfId="0" applyNumberFormat="1" applyBorder="1" applyAlignment="1">
      <alignment horizontal="center" vertical="center"/>
    </xf>
    <xf numFmtId="164" fontId="4" fillId="0" borderId="4" xfId="0" applyNumberFormat="1" applyFont="1" applyBorder="1" applyAlignment="1">
      <alignment horizontal="center" vertical="center"/>
    </xf>
    <xf numFmtId="165" fontId="8" fillId="2" borderId="8" xfId="2" applyNumberFormat="1" applyFont="1" applyFill="1" applyBorder="1" applyAlignment="1" applyProtection="1">
      <alignment horizontal="center"/>
    </xf>
    <xf numFmtId="0" fontId="8" fillId="0" borderId="4" xfId="1" applyFont="1" applyBorder="1" applyAlignment="1">
      <alignment horizontal="center" vertical="center" wrapText="1"/>
    </xf>
    <xf numFmtId="0" fontId="0" fillId="2" borderId="4" xfId="0" applyFill="1" applyBorder="1" applyAlignment="1">
      <alignment horizontal="center"/>
    </xf>
    <xf numFmtId="0" fontId="4" fillId="0" borderId="9" xfId="0" applyFont="1" applyBorder="1" applyAlignment="1">
      <alignment horizontal="center"/>
    </xf>
    <xf numFmtId="0" fontId="6" fillId="2" borderId="10" xfId="0" applyFont="1" applyFill="1" applyBorder="1"/>
    <xf numFmtId="0" fontId="0" fillId="0" borderId="4" xfId="0" applyBorder="1" applyAlignment="1">
      <alignment horizontal="left"/>
    </xf>
    <xf numFmtId="0" fontId="0" fillId="2" borderId="9" xfId="0" applyFill="1" applyBorder="1" applyAlignment="1">
      <alignment horizontal="center"/>
    </xf>
    <xf numFmtId="0" fontId="8" fillId="0" borderId="9" xfId="1" applyFont="1" applyBorder="1" applyAlignment="1">
      <alignment horizontal="center" vertical="center" wrapText="1"/>
    </xf>
    <xf numFmtId="0" fontId="0" fillId="0" borderId="4" xfId="0" applyBorder="1" applyAlignment="1">
      <alignment horizontal="center" vertical="center" wrapText="1"/>
    </xf>
    <xf numFmtId="0" fontId="0" fillId="2" borderId="5" xfId="0" applyFill="1" applyBorder="1" applyAlignment="1">
      <alignment horizontal="center" vertical="center"/>
    </xf>
    <xf numFmtId="0" fontId="4" fillId="2" borderId="11" xfId="0" applyFont="1" applyFill="1" applyBorder="1" applyAlignment="1">
      <alignment vertical="center"/>
    </xf>
    <xf numFmtId="0" fontId="0" fillId="2" borderId="19" xfId="0" applyFill="1" applyBorder="1" applyAlignment="1">
      <alignment wrapText="1"/>
    </xf>
    <xf numFmtId="0" fontId="0" fillId="2" borderId="14" xfId="0" applyFill="1" applyBorder="1" applyAlignment="1">
      <alignment wrapText="1"/>
    </xf>
    <xf numFmtId="0" fontId="0" fillId="2" borderId="17" xfId="0" applyFill="1" applyBorder="1" applyAlignment="1">
      <alignment wrapText="1"/>
    </xf>
    <xf numFmtId="4" fontId="0" fillId="2" borderId="4" xfId="2" applyNumberFormat="1" applyFont="1" applyFill="1" applyBorder="1" applyAlignment="1">
      <alignment horizontal="center" vertical="center"/>
    </xf>
    <xf numFmtId="4" fontId="0" fillId="2" borderId="20" xfId="0" applyNumberForma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3" fillId="3" borderId="4"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9" xfId="0" applyFont="1" applyBorder="1" applyAlignment="1">
      <alignment horizontal="center" vertical="center" wrapText="1"/>
    </xf>
    <xf numFmtId="0" fontId="4" fillId="0" borderId="9" xfId="0" quotePrefix="1" applyFont="1" applyBorder="1" applyAlignment="1">
      <alignment horizontal="center" vertical="center" wrapText="1"/>
    </xf>
    <xf numFmtId="0" fontId="4" fillId="3" borderId="9" xfId="0" quotePrefix="1" applyFont="1" applyFill="1" applyBorder="1" applyAlignment="1">
      <alignment horizontal="center" vertical="center" wrapText="1"/>
    </xf>
    <xf numFmtId="0" fontId="0" fillId="0" borderId="0" xfId="0" applyAlignment="1">
      <alignment horizontal="center" vertical="center"/>
    </xf>
    <xf numFmtId="0" fontId="4" fillId="0" borderId="15" xfId="0" applyFont="1" applyBorder="1" applyAlignment="1">
      <alignment horizontal="center" vertical="center"/>
    </xf>
    <xf numFmtId="164" fontId="4" fillId="0" borderId="15" xfId="0" applyNumberFormat="1" applyFont="1" applyBorder="1" applyAlignment="1">
      <alignment horizontal="center" vertical="center"/>
    </xf>
    <xf numFmtId="2" fontId="4" fillId="0" borderId="15" xfId="0" applyNumberFormat="1" applyFont="1" applyBorder="1" applyAlignment="1">
      <alignment horizontal="center" vertical="center"/>
    </xf>
    <xf numFmtId="164" fontId="4" fillId="3" borderId="15" xfId="0" applyNumberFormat="1" applyFont="1" applyFill="1" applyBorder="1" applyAlignment="1">
      <alignment horizontal="center" vertical="center"/>
    </xf>
    <xf numFmtId="165" fontId="4" fillId="3" borderId="16" xfId="0" applyNumberFormat="1" applyFont="1" applyFill="1" applyBorder="1" applyAlignment="1">
      <alignment horizontal="center" vertical="center"/>
    </xf>
    <xf numFmtId="164" fontId="0" fillId="0" borderId="0" xfId="0" applyNumberFormat="1" applyBorder="1" applyAlignment="1">
      <alignment horizontal="center" vertical="center"/>
    </xf>
    <xf numFmtId="4" fontId="0" fillId="0" borderId="0" xfId="0" applyNumberFormat="1" applyBorder="1" applyAlignment="1">
      <alignment horizontal="center" vertical="center"/>
    </xf>
    <xf numFmtId="0" fontId="4" fillId="0" borderId="0" xfId="0" applyFont="1" applyBorder="1" applyAlignment="1">
      <alignment horizontal="center" vertical="center"/>
    </xf>
    <xf numFmtId="4" fontId="0" fillId="0" borderId="4" xfId="0" applyNumberFormat="1" applyBorder="1" applyAlignment="1">
      <alignment horizontal="center" vertical="center"/>
    </xf>
    <xf numFmtId="164" fontId="0" fillId="3" borderId="4" xfId="0" applyNumberFormat="1" applyFill="1" applyBorder="1" applyAlignment="1">
      <alignment horizontal="center" vertical="center"/>
    </xf>
    <xf numFmtId="165" fontId="0" fillId="3" borderId="4" xfId="0" applyNumberFormat="1" applyFill="1" applyBorder="1" applyAlignment="1">
      <alignment horizontal="center" vertical="center"/>
    </xf>
    <xf numFmtId="2" fontId="4" fillId="0" borderId="4" xfId="0" applyNumberFormat="1" applyFont="1" applyBorder="1" applyAlignment="1">
      <alignment horizontal="center" vertical="center"/>
    </xf>
    <xf numFmtId="164" fontId="4" fillId="3" borderId="4" xfId="0" applyNumberFormat="1" applyFont="1" applyFill="1" applyBorder="1" applyAlignment="1">
      <alignment horizontal="center" vertical="center"/>
    </xf>
    <xf numFmtId="165" fontId="4" fillId="3" borderId="23" xfId="0" applyNumberFormat="1" applyFont="1" applyFill="1" applyBorder="1" applyAlignment="1">
      <alignment horizontal="center" vertical="center"/>
    </xf>
    <xf numFmtId="164" fontId="4" fillId="0" borderId="20" xfId="0" applyNumberFormat="1" applyFont="1" applyBorder="1" applyAlignment="1">
      <alignment horizontal="center" vertical="center"/>
    </xf>
    <xf numFmtId="2" fontId="4" fillId="0" borderId="20" xfId="0" applyNumberFormat="1" applyFont="1" applyBorder="1" applyAlignment="1">
      <alignment horizontal="center" vertical="center"/>
    </xf>
    <xf numFmtId="164" fontId="4" fillId="3" borderId="20" xfId="0" applyNumberFormat="1" applyFont="1" applyFill="1" applyBorder="1" applyAlignment="1">
      <alignment horizontal="center" vertical="center"/>
    </xf>
    <xf numFmtId="165" fontId="4" fillId="3" borderId="25" xfId="0" applyNumberFormat="1" applyFont="1" applyFill="1" applyBorder="1" applyAlignment="1">
      <alignment horizontal="center" vertical="center"/>
    </xf>
    <xf numFmtId="0" fontId="12" fillId="0" borderId="24" xfId="0" applyFont="1" applyBorder="1" applyAlignment="1">
      <alignment horizontal="center" vertical="center" wrapText="1"/>
    </xf>
    <xf numFmtId="164" fontId="4" fillId="0" borderId="0" xfId="0" applyNumberFormat="1" applyFont="1" applyBorder="1" applyAlignment="1">
      <alignment horizontal="center" vertical="center"/>
    </xf>
    <xf numFmtId="2" fontId="4" fillId="0" borderId="0" xfId="0" applyNumberFormat="1" applyFont="1" applyBorder="1" applyAlignment="1">
      <alignment horizontal="center" vertical="center"/>
    </xf>
    <xf numFmtId="0" fontId="4" fillId="0" borderId="4" xfId="0" quotePrefix="1" applyFont="1" applyBorder="1" applyAlignment="1">
      <alignment horizontal="center" vertical="center" wrapText="1"/>
    </xf>
    <xf numFmtId="0" fontId="4" fillId="3" borderId="4" xfId="0" quotePrefix="1" applyFont="1" applyFill="1" applyBorder="1" applyAlignment="1">
      <alignment horizontal="center" vertical="center" wrapText="1"/>
    </xf>
    <xf numFmtId="0" fontId="4" fillId="0" borderId="20" xfId="0" applyFont="1" applyBorder="1" applyAlignment="1">
      <alignment horizontal="center" vertical="center"/>
    </xf>
    <xf numFmtId="0" fontId="4"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12"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6" fillId="2" borderId="0" xfId="0" applyFont="1" applyFill="1" applyBorder="1"/>
    <xf numFmtId="165" fontId="8" fillId="2" borderId="0" xfId="2" applyNumberFormat="1" applyFont="1" applyFill="1" applyBorder="1" applyAlignment="1" applyProtection="1">
      <alignment horizontal="center"/>
    </xf>
    <xf numFmtId="165" fontId="15" fillId="2" borderId="0" xfId="2" applyNumberFormat="1" applyFont="1" applyFill="1" applyBorder="1" applyAlignment="1" applyProtection="1">
      <alignment horizontal="center"/>
    </xf>
    <xf numFmtId="0" fontId="5" fillId="2" borderId="1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8" xfId="0" applyFont="1" applyFill="1" applyBorder="1" applyAlignment="1">
      <alignment horizontal="center" vertical="center" wrapText="1"/>
    </xf>
    <xf numFmtId="0" fontId="3" fillId="3" borderId="5" xfId="0" applyFont="1" applyFill="1" applyBorder="1"/>
    <xf numFmtId="0" fontId="0" fillId="3" borderId="6" xfId="0" applyFill="1" applyBorder="1"/>
    <xf numFmtId="0" fontId="0" fillId="3" borderId="6" xfId="0" applyFill="1" applyBorder="1" applyAlignment="1">
      <alignment horizontal="center"/>
    </xf>
    <xf numFmtId="10" fontId="0" fillId="3" borderId="7" xfId="0" applyNumberFormat="1" applyFill="1" applyBorder="1" applyAlignment="1">
      <alignment horizontal="center"/>
    </xf>
    <xf numFmtId="0" fontId="14" fillId="3" borderId="0" xfId="0" applyFont="1" applyFill="1"/>
    <xf numFmtId="0" fontId="0" fillId="3" borderId="0" xfId="0" applyFill="1"/>
    <xf numFmtId="0" fontId="5" fillId="3" borderId="0" xfId="0" applyFont="1" applyFill="1" applyAlignment="1">
      <alignment horizontal="center"/>
    </xf>
    <xf numFmtId="0" fontId="16" fillId="3" borderId="6" xfId="0" applyFont="1" applyFill="1" applyBorder="1"/>
    <xf numFmtId="0" fontId="16" fillId="3" borderId="6" xfId="0" applyFont="1" applyFill="1" applyBorder="1" applyAlignment="1">
      <alignment horizontal="center"/>
    </xf>
    <xf numFmtId="0" fontId="5" fillId="3" borderId="11" xfId="0" applyFont="1" applyFill="1" applyBorder="1"/>
    <xf numFmtId="1" fontId="13" fillId="3" borderId="12" xfId="0" applyNumberFormat="1" applyFont="1" applyFill="1" applyBorder="1" applyAlignment="1">
      <alignment horizontal="center"/>
    </xf>
    <xf numFmtId="0" fontId="5" fillId="3" borderId="13" xfId="0" applyFont="1" applyFill="1" applyBorder="1" applyAlignment="1">
      <alignment horizontal="center"/>
    </xf>
    <xf numFmtId="0" fontId="0" fillId="3" borderId="8" xfId="0" applyFill="1" applyBorder="1" applyAlignment="1">
      <alignment horizontal="center" vertical="center"/>
    </xf>
    <xf numFmtId="165" fontId="15" fillId="3" borderId="0" xfId="2" quotePrefix="1" applyNumberFormat="1" applyFont="1" applyFill="1" applyBorder="1" applyAlignment="1" applyProtection="1">
      <alignment horizontal="center"/>
    </xf>
    <xf numFmtId="165" fontId="15" fillId="3" borderId="0" xfId="2" applyNumberFormat="1" applyFont="1" applyFill="1" applyBorder="1" applyAlignment="1" applyProtection="1">
      <alignment horizontal="center"/>
    </xf>
    <xf numFmtId="0" fontId="15" fillId="3" borderId="0" xfId="2" quotePrefix="1" applyNumberFormat="1" applyFont="1" applyFill="1" applyBorder="1" applyAlignment="1" applyProtection="1">
      <alignment horizontal="center"/>
    </xf>
    <xf numFmtId="165" fontId="9" fillId="3" borderId="8" xfId="2" applyNumberFormat="1" applyFont="1" applyFill="1" applyBorder="1" applyAlignment="1" applyProtection="1">
      <alignment horizontal="center"/>
    </xf>
    <xf numFmtId="0" fontId="12" fillId="0" borderId="0" xfId="0" applyFont="1" applyBorder="1" applyAlignment="1">
      <alignment horizontal="center" vertical="center" wrapText="1"/>
    </xf>
    <xf numFmtId="164" fontId="0" fillId="4" borderId="4" xfId="0" applyNumberFormat="1" applyFill="1" applyBorder="1" applyAlignment="1">
      <alignment horizontal="center" vertical="center"/>
    </xf>
    <xf numFmtId="4" fontId="0" fillId="4" borderId="4"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4" fillId="0" borderId="9" xfId="0" applyFont="1" applyBorder="1" applyAlignment="1">
      <alignment horizontal="center" vertical="center"/>
    </xf>
    <xf numFmtId="164" fontId="0" fillId="4" borderId="9" xfId="0" applyNumberFormat="1" applyFill="1" applyBorder="1" applyAlignment="1">
      <alignment horizontal="center" vertical="center"/>
    </xf>
    <xf numFmtId="4" fontId="0" fillId="4" borderId="9" xfId="0" applyNumberFormat="1" applyFill="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164" fontId="0" fillId="0" borderId="0" xfId="0" applyNumberFormat="1"/>
    <xf numFmtId="165" fontId="15" fillId="2" borderId="0" xfId="2" quotePrefix="1" applyNumberFormat="1" applyFont="1" applyFill="1" applyBorder="1" applyAlignment="1" applyProtection="1">
      <alignment horizontal="center"/>
    </xf>
    <xf numFmtId="10" fontId="0" fillId="2" borderId="4" xfId="2"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4" xfId="0" applyFont="1" applyBorder="1" applyAlignment="1">
      <alignment horizontal="center" vertical="center"/>
    </xf>
    <xf numFmtId="0" fontId="4" fillId="0" borderId="21" xfId="0" applyFont="1" applyBorder="1" applyAlignment="1">
      <alignment horizontal="center" vertical="center"/>
    </xf>
    <xf numFmtId="0" fontId="4" fillId="0" borderId="28" xfId="0" applyFont="1" applyBorder="1" applyAlignment="1">
      <alignment horizontal="center" vertical="center"/>
    </xf>
    <xf numFmtId="0" fontId="4" fillId="0" borderId="22" xfId="0" applyFont="1" applyBorder="1" applyAlignment="1">
      <alignment horizontal="center" vertical="center"/>
    </xf>
    <xf numFmtId="0" fontId="10" fillId="0" borderId="4" xfId="0" applyFont="1" applyBorder="1" applyAlignment="1">
      <alignment horizontal="center" vertical="center"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3" fillId="3" borderId="26" xfId="0" applyFont="1" applyFill="1" applyBorder="1" applyAlignment="1">
      <alignment horizontal="center"/>
    </xf>
    <xf numFmtId="0" fontId="3" fillId="3" borderId="27" xfId="0" applyFont="1" applyFill="1" applyBorder="1" applyAlignment="1">
      <alignment horizontal="center"/>
    </xf>
  </cellXfs>
  <cellStyles count="3">
    <cellStyle name="Normal" xfId="0" builtinId="0"/>
    <cellStyle name="Normal 3 2" xfId="1"/>
    <cellStyle name="Pourcentag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465667</xdr:colOff>
      <xdr:row>0</xdr:row>
      <xdr:rowOff>0</xdr:rowOff>
    </xdr:from>
    <xdr:ext cx="889163" cy="890540"/>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667" y="0"/>
          <a:ext cx="889163" cy="890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3"/>
  <sheetViews>
    <sheetView view="pageBreakPreview" topLeftCell="A7" zoomScale="90" zoomScaleNormal="90" zoomScaleSheetLayoutView="90" workbookViewId="0">
      <selection activeCell="M3" sqref="M3"/>
    </sheetView>
  </sheetViews>
  <sheetFormatPr baseColWidth="10" defaultRowHeight="14.4" outlineLevelRow="1" x14ac:dyDescent="0.3"/>
  <cols>
    <col min="1" max="1" width="25.5546875" customWidth="1"/>
    <col min="2" max="2" width="9.44140625" customWidth="1"/>
    <col min="3" max="8" width="13.88671875" style="1" customWidth="1"/>
    <col min="9" max="9" width="1.21875" style="1" customWidth="1"/>
    <col min="10" max="10" width="13.88671875" style="1" customWidth="1"/>
    <col min="11" max="11" width="14" style="1" customWidth="1"/>
    <col min="18" max="18" width="25.5546875" hidden="1" customWidth="1"/>
    <col min="19" max="19" width="9.44140625" hidden="1" customWidth="1"/>
    <col min="20" max="25" width="13.88671875" hidden="1" customWidth="1"/>
  </cols>
  <sheetData>
    <row r="1" spans="1:25" ht="55.2" customHeight="1" thickBot="1" x14ac:dyDescent="0.35">
      <c r="B1" s="110" t="s">
        <v>67</v>
      </c>
      <c r="C1" s="111"/>
      <c r="D1" s="111"/>
      <c r="E1" s="111"/>
      <c r="F1" s="111"/>
      <c r="G1" s="111"/>
      <c r="H1" s="111"/>
      <c r="I1" s="111"/>
      <c r="J1" s="111"/>
      <c r="K1" s="112"/>
    </row>
    <row r="3" spans="1:25" ht="222" customHeight="1" x14ac:dyDescent="0.3">
      <c r="A3" s="107" t="s">
        <v>68</v>
      </c>
      <c r="B3" s="108"/>
      <c r="C3" s="108"/>
      <c r="D3" s="108"/>
      <c r="E3" s="108"/>
      <c r="F3" s="108"/>
      <c r="G3" s="108"/>
      <c r="H3" s="108"/>
      <c r="I3" s="108"/>
      <c r="J3" s="108"/>
      <c r="K3" s="109"/>
    </row>
    <row r="5" spans="1:25" ht="52.2" customHeight="1" x14ac:dyDescent="0.3">
      <c r="A5" s="103" t="s">
        <v>70</v>
      </c>
      <c r="B5" s="103"/>
      <c r="C5" s="103"/>
      <c r="D5" s="103"/>
      <c r="E5" s="103"/>
      <c r="F5" s="103"/>
      <c r="G5" s="103"/>
      <c r="H5" s="103"/>
      <c r="I5" s="103"/>
      <c r="J5" s="103"/>
      <c r="K5" s="103"/>
    </row>
    <row r="7" spans="1:25" s="22" customFormat="1" ht="15.6" x14ac:dyDescent="0.3">
      <c r="B7" s="23"/>
      <c r="C7" s="99" t="s">
        <v>25</v>
      </c>
      <c r="D7" s="99"/>
      <c r="E7" s="99"/>
      <c r="F7" s="99" t="s">
        <v>26</v>
      </c>
      <c r="G7" s="99"/>
      <c r="H7" s="99"/>
      <c r="I7" s="1"/>
      <c r="J7" s="24" t="s">
        <v>2</v>
      </c>
      <c r="K7" s="24" t="s">
        <v>27</v>
      </c>
      <c r="S7" s="23"/>
      <c r="T7" s="99" t="s">
        <v>25</v>
      </c>
      <c r="U7" s="99"/>
      <c r="V7" s="99"/>
      <c r="W7" s="99" t="s">
        <v>26</v>
      </c>
      <c r="X7" s="99"/>
      <c r="Y7" s="99"/>
    </row>
    <row r="8" spans="1:25" s="30" customFormat="1" ht="43.2" customHeight="1" thickBot="1" x14ac:dyDescent="0.35">
      <c r="A8" s="25" t="s">
        <v>28</v>
      </c>
      <c r="B8" s="26" t="s">
        <v>29</v>
      </c>
      <c r="C8" s="27" t="s">
        <v>57</v>
      </c>
      <c r="D8" s="27" t="s">
        <v>31</v>
      </c>
      <c r="E8" s="28" t="s">
        <v>32</v>
      </c>
      <c r="F8" s="27" t="s">
        <v>57</v>
      </c>
      <c r="G8" s="27" t="s">
        <v>31</v>
      </c>
      <c r="H8" s="28" t="s">
        <v>32</v>
      </c>
      <c r="I8" s="1"/>
      <c r="J8" s="29" t="s">
        <v>32</v>
      </c>
      <c r="K8" s="29" t="s">
        <v>32</v>
      </c>
      <c r="R8" s="25" t="s">
        <v>28</v>
      </c>
      <c r="S8" s="89" t="s">
        <v>29</v>
      </c>
      <c r="T8" s="27" t="s">
        <v>79</v>
      </c>
      <c r="U8" s="27" t="s">
        <v>31</v>
      </c>
      <c r="V8" s="28" t="s">
        <v>80</v>
      </c>
      <c r="W8" s="27" t="s">
        <v>79</v>
      </c>
      <c r="X8" s="27" t="s">
        <v>31</v>
      </c>
      <c r="Y8" s="28" t="s">
        <v>80</v>
      </c>
    </row>
    <row r="9" spans="1:25" s="22" customFormat="1" x14ac:dyDescent="0.3">
      <c r="A9" s="31" t="s">
        <v>40</v>
      </c>
      <c r="B9" s="31" t="s">
        <v>3</v>
      </c>
      <c r="C9" s="32">
        <f>T9/12</f>
        <v>656316.40625</v>
      </c>
      <c r="D9" s="33">
        <f>U9</f>
        <v>59.230666666666664</v>
      </c>
      <c r="E9" s="32">
        <f>C9/D9</f>
        <v>11080.685786360669</v>
      </c>
      <c r="F9" s="32">
        <f>W9/12</f>
        <v>738324.28541666677</v>
      </c>
      <c r="G9" s="33">
        <f>X9</f>
        <v>78.098500000000001</v>
      </c>
      <c r="H9" s="32">
        <f>F9/G9</f>
        <v>9453.7575679003658</v>
      </c>
      <c r="I9" s="1"/>
      <c r="J9" s="34">
        <f>IFERROR(H9-E9,)</f>
        <v>-1626.9282184603035</v>
      </c>
      <c r="K9" s="35">
        <f>IFERROR(J9/E9,"-")</f>
        <v>-0.1468255891221919</v>
      </c>
      <c r="L9" s="36"/>
      <c r="R9" s="31" t="s">
        <v>40</v>
      </c>
      <c r="S9" s="31" t="s">
        <v>3</v>
      </c>
      <c r="T9" s="32">
        <v>7875796.875</v>
      </c>
      <c r="U9" s="33">
        <v>59.230666666666664</v>
      </c>
      <c r="V9" s="32">
        <f>T9/U9</f>
        <v>132968.22943632802</v>
      </c>
      <c r="W9" s="32">
        <v>8859891.4250000007</v>
      </c>
      <c r="X9" s="33">
        <v>78.098500000000001</v>
      </c>
      <c r="Y9" s="32">
        <f>W9/X9</f>
        <v>113445.0908148044</v>
      </c>
    </row>
    <row r="10" spans="1:25" s="22" customFormat="1" x14ac:dyDescent="0.3">
      <c r="A10" s="38"/>
      <c r="B10" s="38"/>
      <c r="C10" s="38"/>
      <c r="D10" s="38"/>
      <c r="E10" s="38"/>
      <c r="F10" s="38"/>
      <c r="G10" s="51"/>
      <c r="H10" s="50"/>
      <c r="I10" s="50"/>
      <c r="J10" s="50"/>
      <c r="K10" s="50"/>
      <c r="L10" s="36"/>
    </row>
    <row r="11" spans="1:25" s="22" customFormat="1" ht="33" customHeight="1" x14ac:dyDescent="0.3">
      <c r="A11" s="104" t="s">
        <v>71</v>
      </c>
      <c r="B11" s="105"/>
      <c r="C11" s="105"/>
      <c r="D11" s="105"/>
      <c r="E11" s="105"/>
      <c r="F11" s="105"/>
      <c r="G11" s="105"/>
      <c r="H11" s="105"/>
      <c r="I11" s="105"/>
      <c r="J11" s="105"/>
      <c r="K11" s="106"/>
      <c r="L11" s="36"/>
    </row>
    <row r="12" spans="1:25" s="22" customFormat="1" x14ac:dyDescent="0.3">
      <c r="A12" s="38"/>
      <c r="B12" s="38"/>
      <c r="C12" s="50"/>
      <c r="D12" s="51"/>
      <c r="E12" s="50"/>
      <c r="F12" s="50"/>
      <c r="G12" s="51"/>
      <c r="H12" s="50"/>
      <c r="I12" s="50"/>
      <c r="J12" s="50"/>
      <c r="K12" s="50"/>
      <c r="L12" s="36"/>
    </row>
    <row r="13" spans="1:25" s="22" customFormat="1" x14ac:dyDescent="0.3">
      <c r="A13" s="38"/>
      <c r="B13" s="38"/>
      <c r="C13" s="36"/>
      <c r="D13" s="37"/>
      <c r="E13" s="36"/>
      <c r="F13" s="36"/>
      <c r="G13" s="37"/>
      <c r="H13" s="36"/>
      <c r="I13" s="36"/>
      <c r="J13" s="36"/>
      <c r="K13" s="36"/>
      <c r="L13" s="36"/>
    </row>
    <row r="14" spans="1:25" s="22" customFormat="1" x14ac:dyDescent="0.3">
      <c r="A14" s="38"/>
      <c r="B14" s="38"/>
      <c r="C14" s="36"/>
      <c r="D14" s="37"/>
      <c r="E14" s="36"/>
      <c r="F14" s="36"/>
      <c r="G14" s="37"/>
      <c r="H14" s="36"/>
      <c r="I14" s="36"/>
      <c r="J14" s="36"/>
      <c r="K14" s="36"/>
      <c r="L14" s="36"/>
    </row>
    <row r="15" spans="1:25" ht="52.8" customHeight="1" x14ac:dyDescent="0.3">
      <c r="A15" s="103" t="s">
        <v>69</v>
      </c>
      <c r="B15" s="103"/>
      <c r="C15" s="103"/>
      <c r="D15" s="103"/>
      <c r="E15" s="103"/>
      <c r="F15" s="103"/>
      <c r="G15" s="103"/>
      <c r="H15" s="103"/>
      <c r="I15" s="103"/>
      <c r="J15" s="103"/>
      <c r="K15" s="103"/>
    </row>
    <row r="17" spans="1:25" ht="15.6" x14ac:dyDescent="0.3">
      <c r="A17" s="22"/>
      <c r="B17" s="23"/>
      <c r="C17" s="99" t="s">
        <v>25</v>
      </c>
      <c r="D17" s="99"/>
      <c r="E17" s="99"/>
      <c r="F17" s="99" t="s">
        <v>26</v>
      </c>
      <c r="G17" s="99"/>
      <c r="H17" s="99"/>
      <c r="J17" s="24" t="s">
        <v>2</v>
      </c>
      <c r="K17" s="24" t="s">
        <v>27</v>
      </c>
      <c r="R17" s="22"/>
      <c r="S17" s="23"/>
      <c r="T17" s="99" t="s">
        <v>25</v>
      </c>
      <c r="U17" s="99"/>
      <c r="V17" s="99"/>
      <c r="W17" s="99" t="s">
        <v>26</v>
      </c>
      <c r="X17" s="99"/>
      <c r="Y17" s="99"/>
    </row>
    <row r="18" spans="1:25" ht="43.2" x14ac:dyDescent="0.3">
      <c r="A18" s="25" t="s">
        <v>33</v>
      </c>
      <c r="B18" s="26" t="s">
        <v>29</v>
      </c>
      <c r="C18" s="27" t="s">
        <v>57</v>
      </c>
      <c r="D18" s="27" t="s">
        <v>31</v>
      </c>
      <c r="E18" s="28" t="s">
        <v>32</v>
      </c>
      <c r="F18" s="27" t="s">
        <v>57</v>
      </c>
      <c r="G18" s="27" t="s">
        <v>31</v>
      </c>
      <c r="H18" s="28" t="s">
        <v>32</v>
      </c>
      <c r="J18" s="29" t="s">
        <v>32</v>
      </c>
      <c r="K18" s="29" t="s">
        <v>32</v>
      </c>
      <c r="R18" s="25" t="s">
        <v>33</v>
      </c>
      <c r="S18" s="89" t="s">
        <v>29</v>
      </c>
      <c r="T18" s="27" t="s">
        <v>79</v>
      </c>
      <c r="U18" s="27" t="s">
        <v>31</v>
      </c>
      <c r="V18" s="28" t="s">
        <v>80</v>
      </c>
      <c r="W18" s="27" t="s">
        <v>79</v>
      </c>
      <c r="X18" s="27" t="s">
        <v>31</v>
      </c>
      <c r="Y18" s="28" t="s">
        <v>80</v>
      </c>
    </row>
    <row r="19" spans="1:25" x14ac:dyDescent="0.3">
      <c r="A19" s="100" t="s">
        <v>58</v>
      </c>
      <c r="B19" s="26" t="s">
        <v>3</v>
      </c>
      <c r="C19" s="2">
        <f>T19/12</f>
        <v>214835.42616666667</v>
      </c>
      <c r="D19" s="39">
        <f>U19</f>
        <v>55.306833333333344</v>
      </c>
      <c r="E19" s="2">
        <f t="shared" ref="E19:E35" si="0">IFERROR(C19/D19,"-")</f>
        <v>3884.4282563034699</v>
      </c>
      <c r="F19" s="2">
        <f t="shared" ref="F19:F22" si="1">W19/12</f>
        <v>1688486.5065000001</v>
      </c>
      <c r="G19" s="39">
        <f>X19</f>
        <v>451.84275000000002</v>
      </c>
      <c r="H19" s="2">
        <f t="shared" ref="H19:H35" si="2">IFERROR(F19/G19,"-")</f>
        <v>3736.889673453873</v>
      </c>
      <c r="J19" s="40">
        <f>IFERROR(H19-E19,)</f>
        <v>-147.53858284959688</v>
      </c>
      <c r="K19" s="41">
        <f>IFERROR(J19/E19,"-")</f>
        <v>-3.7982058906655854E-2</v>
      </c>
      <c r="R19" s="100" t="s">
        <v>58</v>
      </c>
      <c r="S19" s="89" t="s">
        <v>3</v>
      </c>
      <c r="T19" s="2">
        <v>2578025.1140000001</v>
      </c>
      <c r="U19" s="39">
        <v>55.306833333333344</v>
      </c>
      <c r="V19" s="2">
        <f t="shared" ref="V19:V35" si="3">IFERROR(T19/U19,"-")</f>
        <v>46613.139075641637</v>
      </c>
      <c r="W19" s="2">
        <v>20261838.078000002</v>
      </c>
      <c r="X19" s="39">
        <v>451.84275000000002</v>
      </c>
      <c r="Y19" s="2">
        <f t="shared" ref="Y19:Y35" si="4">IFERROR(W19/X19,"-")</f>
        <v>44842.67608144648</v>
      </c>
    </row>
    <row r="20" spans="1:25" x14ac:dyDescent="0.3">
      <c r="A20" s="101"/>
      <c r="B20" s="26" t="s">
        <v>4</v>
      </c>
      <c r="C20" s="2">
        <f t="shared" ref="C20:C22" si="5">T20/12</f>
        <v>102830.37424999999</v>
      </c>
      <c r="D20" s="39">
        <f>U20</f>
        <v>31.511083333333335</v>
      </c>
      <c r="E20" s="2">
        <f t="shared" si="0"/>
        <v>3263.3081243900951</v>
      </c>
      <c r="F20" s="2">
        <f t="shared" si="1"/>
        <v>1416944.6320833333</v>
      </c>
      <c r="G20" s="39">
        <f>X20</f>
        <v>445.4445000000004</v>
      </c>
      <c r="H20" s="2">
        <f t="shared" si="2"/>
        <v>3180.9678469109667</v>
      </c>
      <c r="J20" s="40">
        <f>IFERROR(H20-E20,)</f>
        <v>-82.340277479128417</v>
      </c>
      <c r="K20" s="41">
        <f>IFERROR(J20/E20,"-")</f>
        <v>-2.5232149199676823E-2</v>
      </c>
      <c r="R20" s="101"/>
      <c r="S20" s="89" t="s">
        <v>4</v>
      </c>
      <c r="T20" s="2">
        <v>1233964.4909999999</v>
      </c>
      <c r="U20" s="39">
        <v>31.511083333333335</v>
      </c>
      <c r="V20" s="2">
        <f t="shared" si="3"/>
        <v>39159.697492681138</v>
      </c>
      <c r="W20" s="2">
        <v>17003335.585000001</v>
      </c>
      <c r="X20" s="39">
        <v>445.4445000000004</v>
      </c>
      <c r="Y20" s="2">
        <f t="shared" si="4"/>
        <v>38171.614162931604</v>
      </c>
    </row>
    <row r="21" spans="1:25" x14ac:dyDescent="0.3">
      <c r="A21" s="102"/>
      <c r="B21" s="26" t="s">
        <v>5</v>
      </c>
      <c r="C21" s="2">
        <f t="shared" si="5"/>
        <v>103544.24325</v>
      </c>
      <c r="D21" s="39">
        <f>U21</f>
        <v>36.162833333333332</v>
      </c>
      <c r="E21" s="2">
        <f t="shared" si="0"/>
        <v>2863.2779488148512</v>
      </c>
      <c r="F21" s="2">
        <f t="shared" si="1"/>
        <v>189305.87591666667</v>
      </c>
      <c r="G21" s="39">
        <f>X21</f>
        <v>71.599916666666672</v>
      </c>
      <c r="H21" s="2">
        <f t="shared" si="2"/>
        <v>2643.9398916898181</v>
      </c>
      <c r="J21" s="40">
        <f>IFERROR(H21-E21,)</f>
        <v>-219.33805712503317</v>
      </c>
      <c r="K21" s="41">
        <f>IFERROR(J21/E21,"-")</f>
        <v>-7.6603829962026596E-2</v>
      </c>
      <c r="R21" s="102"/>
      <c r="S21" s="89" t="s">
        <v>5</v>
      </c>
      <c r="T21" s="2">
        <v>1242530.919</v>
      </c>
      <c r="U21" s="39">
        <v>36.162833333333332</v>
      </c>
      <c r="V21" s="2">
        <f t="shared" si="3"/>
        <v>34359.33538577822</v>
      </c>
      <c r="W21" s="2">
        <v>2271670.5109999999</v>
      </c>
      <c r="X21" s="39">
        <v>71.599916666666672</v>
      </c>
      <c r="Y21" s="2">
        <f t="shared" si="4"/>
        <v>31727.278700277813</v>
      </c>
    </row>
    <row r="22" spans="1:25" x14ac:dyDescent="0.3">
      <c r="A22" s="100" t="s">
        <v>59</v>
      </c>
      <c r="B22" s="26" t="s">
        <v>3</v>
      </c>
      <c r="C22" s="2">
        <f t="shared" si="5"/>
        <v>3226.1404166666666</v>
      </c>
      <c r="D22" s="39">
        <f>U22</f>
        <v>1</v>
      </c>
      <c r="E22" s="2">
        <f t="shared" si="0"/>
        <v>3226.1404166666666</v>
      </c>
      <c r="F22" s="2">
        <f t="shared" si="1"/>
        <v>33688.78833333333</v>
      </c>
      <c r="G22" s="39">
        <f>X22</f>
        <v>9.7640833333333354</v>
      </c>
      <c r="H22" s="2">
        <f t="shared" si="2"/>
        <v>3450.276609000673</v>
      </c>
      <c r="J22" s="40">
        <f>IFERROR(H22-E22,)</f>
        <v>224.13619233400641</v>
      </c>
      <c r="K22" s="41">
        <f>IFERROR(J22/E22,"-")</f>
        <v>6.9475026931899581E-2</v>
      </c>
      <c r="R22" s="100" t="s">
        <v>59</v>
      </c>
      <c r="S22" s="89" t="s">
        <v>3</v>
      </c>
      <c r="T22" s="2">
        <v>38713.684999999998</v>
      </c>
      <c r="U22" s="39">
        <v>1</v>
      </c>
      <c r="V22" s="2">
        <f t="shared" si="3"/>
        <v>38713.684999999998</v>
      </c>
      <c r="W22" s="2">
        <v>404265.45999999996</v>
      </c>
      <c r="X22" s="39">
        <v>9.7640833333333354</v>
      </c>
      <c r="Y22" s="2">
        <f t="shared" si="4"/>
        <v>41403.319308008075</v>
      </c>
    </row>
    <row r="23" spans="1:25" x14ac:dyDescent="0.3">
      <c r="A23" s="101"/>
      <c r="B23" s="26" t="s">
        <v>4</v>
      </c>
      <c r="C23" s="83"/>
      <c r="D23" s="84"/>
      <c r="E23" s="83" t="str">
        <f t="shared" si="0"/>
        <v>-</v>
      </c>
      <c r="F23" s="83"/>
      <c r="G23" s="84"/>
      <c r="H23" s="83" t="str">
        <f t="shared" si="2"/>
        <v>-</v>
      </c>
      <c r="J23" s="83"/>
      <c r="K23" s="85"/>
      <c r="R23" s="101"/>
      <c r="S23" s="89" t="s">
        <v>4</v>
      </c>
      <c r="T23" s="83"/>
      <c r="U23" s="84"/>
      <c r="V23" s="83" t="str">
        <f t="shared" si="3"/>
        <v>-</v>
      </c>
      <c r="W23" s="83"/>
      <c r="X23" s="84"/>
      <c r="Y23" s="83" t="str">
        <f t="shared" si="4"/>
        <v>-</v>
      </c>
    </row>
    <row r="24" spans="1:25" x14ac:dyDescent="0.3">
      <c r="A24" s="102"/>
      <c r="B24" s="26" t="s">
        <v>5</v>
      </c>
      <c r="C24" s="83"/>
      <c r="D24" s="84"/>
      <c r="E24" s="83" t="str">
        <f t="shared" si="0"/>
        <v>-</v>
      </c>
      <c r="F24" s="83"/>
      <c r="G24" s="84"/>
      <c r="H24" s="83" t="str">
        <f t="shared" si="2"/>
        <v>-</v>
      </c>
      <c r="J24" s="83"/>
      <c r="K24" s="85"/>
      <c r="R24" s="102"/>
      <c r="S24" s="89" t="s">
        <v>5</v>
      </c>
      <c r="T24" s="83"/>
      <c r="U24" s="84"/>
      <c r="V24" s="83" t="str">
        <f t="shared" si="3"/>
        <v>-</v>
      </c>
      <c r="W24" s="83"/>
      <c r="X24" s="84"/>
      <c r="Y24" s="83" t="str">
        <f t="shared" si="4"/>
        <v>-</v>
      </c>
    </row>
    <row r="25" spans="1:25" x14ac:dyDescent="0.3">
      <c r="A25" s="100" t="s">
        <v>60</v>
      </c>
      <c r="B25" s="26" t="s">
        <v>3</v>
      </c>
      <c r="C25" s="2">
        <f t="shared" ref="C25:C26" si="6">T25/12</f>
        <v>102095.17983333331</v>
      </c>
      <c r="D25" s="39">
        <f>U25</f>
        <v>26.165333333333326</v>
      </c>
      <c r="E25" s="2">
        <f t="shared" si="0"/>
        <v>3901.9254420607422</v>
      </c>
      <c r="F25" s="2">
        <f t="shared" ref="F25:F26" si="7">W25/12</f>
        <v>282825.89908333332</v>
      </c>
      <c r="G25" s="39">
        <f>X25</f>
        <v>78.577416666666636</v>
      </c>
      <c r="H25" s="2">
        <f t="shared" si="2"/>
        <v>3599.3280395448664</v>
      </c>
      <c r="J25" s="40">
        <f>IFERROR(H25-E25,)</f>
        <v>-302.59740251587573</v>
      </c>
      <c r="K25" s="41">
        <f>IFERROR(J25/E25,"-")</f>
        <v>-7.7550790503076228E-2</v>
      </c>
      <c r="R25" s="100" t="s">
        <v>60</v>
      </c>
      <c r="S25" s="89" t="s">
        <v>3</v>
      </c>
      <c r="T25" s="2">
        <v>1225142.1579999998</v>
      </c>
      <c r="U25" s="39">
        <v>26.165333333333326</v>
      </c>
      <c r="V25" s="2">
        <f t="shared" si="3"/>
        <v>46823.10530472891</v>
      </c>
      <c r="W25" s="2">
        <v>3393910.7889999999</v>
      </c>
      <c r="X25" s="39">
        <v>78.577416666666636</v>
      </c>
      <c r="Y25" s="2">
        <f t="shared" si="4"/>
        <v>43191.936474538394</v>
      </c>
    </row>
    <row r="26" spans="1:25" x14ac:dyDescent="0.3">
      <c r="A26" s="101"/>
      <c r="B26" s="26" t="s">
        <v>4</v>
      </c>
      <c r="C26" s="2">
        <f t="shared" si="6"/>
        <v>3285.2364166666666</v>
      </c>
      <c r="D26" s="39">
        <f>U26</f>
        <v>0.7194166666666667</v>
      </c>
      <c r="E26" s="2">
        <f t="shared" si="0"/>
        <v>4566.5280898876399</v>
      </c>
      <c r="F26" s="2">
        <f t="shared" si="7"/>
        <v>15437.161166666667</v>
      </c>
      <c r="G26" s="39">
        <f>X26</f>
        <v>3.4083333333333332</v>
      </c>
      <c r="H26" s="2">
        <f t="shared" si="2"/>
        <v>4529.2404400977994</v>
      </c>
      <c r="J26" s="40">
        <f>IFERROR(H26-E26,)</f>
        <v>-37.287649789840543</v>
      </c>
      <c r="K26" s="41">
        <f>IFERROR(J26/E26,"-")</f>
        <v>-8.1654265682526463E-3</v>
      </c>
      <c r="R26" s="101"/>
      <c r="S26" s="89" t="s">
        <v>4</v>
      </c>
      <c r="T26" s="2">
        <v>39422.837</v>
      </c>
      <c r="U26" s="39">
        <v>0.7194166666666667</v>
      </c>
      <c r="V26" s="2">
        <f t="shared" si="3"/>
        <v>54798.337078651683</v>
      </c>
      <c r="W26" s="2">
        <v>185245.93400000001</v>
      </c>
      <c r="X26" s="39">
        <v>3.4083333333333332</v>
      </c>
      <c r="Y26" s="2">
        <f t="shared" si="4"/>
        <v>54350.8852811736</v>
      </c>
    </row>
    <row r="27" spans="1:25" x14ac:dyDescent="0.3">
      <c r="A27" s="102"/>
      <c r="B27" s="26" t="s">
        <v>5</v>
      </c>
      <c r="C27" s="83"/>
      <c r="D27" s="84"/>
      <c r="E27" s="83" t="str">
        <f t="shared" si="0"/>
        <v>-</v>
      </c>
      <c r="F27" s="83"/>
      <c r="G27" s="84"/>
      <c r="H27" s="83" t="str">
        <f t="shared" si="2"/>
        <v>-</v>
      </c>
      <c r="J27" s="83"/>
      <c r="K27" s="85"/>
      <c r="R27" s="102"/>
      <c r="S27" s="89" t="s">
        <v>5</v>
      </c>
      <c r="T27" s="83"/>
      <c r="U27" s="84"/>
      <c r="V27" s="83" t="str">
        <f t="shared" si="3"/>
        <v>-</v>
      </c>
      <c r="W27" s="83"/>
      <c r="X27" s="84"/>
      <c r="Y27" s="83" t="str">
        <f t="shared" si="4"/>
        <v>-</v>
      </c>
    </row>
    <row r="28" spans="1:25" x14ac:dyDescent="0.3">
      <c r="A28" s="100" t="s">
        <v>61</v>
      </c>
      <c r="B28" s="26" t="s">
        <v>3</v>
      </c>
      <c r="C28" s="2"/>
      <c r="D28" s="39"/>
      <c r="E28" s="2" t="str">
        <f t="shared" si="0"/>
        <v>-</v>
      </c>
      <c r="F28" s="2">
        <f t="shared" ref="F28:F35" si="8">W28/12</f>
        <v>26315.163749999996</v>
      </c>
      <c r="G28" s="39">
        <f t="shared" ref="G28:G35" si="9">X28</f>
        <v>5.4485833333333327</v>
      </c>
      <c r="H28" s="2">
        <f t="shared" si="2"/>
        <v>4829.7258461679639</v>
      </c>
      <c r="J28" s="40">
        <f t="shared" ref="J28:J35" si="10">IFERROR(H28-E28,)</f>
        <v>0</v>
      </c>
      <c r="K28" s="41" t="str">
        <f t="shared" ref="K28:K35" si="11">IFERROR(J28/E28,"-")</f>
        <v>-</v>
      </c>
      <c r="R28" s="100" t="s">
        <v>61</v>
      </c>
      <c r="S28" s="89" t="s">
        <v>3</v>
      </c>
      <c r="T28" s="2"/>
      <c r="U28" s="39"/>
      <c r="V28" s="2" t="str">
        <f t="shared" si="3"/>
        <v>-</v>
      </c>
      <c r="W28" s="2">
        <v>315781.96499999997</v>
      </c>
      <c r="X28" s="39">
        <v>5.4485833333333327</v>
      </c>
      <c r="Y28" s="2">
        <f t="shared" si="4"/>
        <v>57956.710154015571</v>
      </c>
    </row>
    <row r="29" spans="1:25" x14ac:dyDescent="0.3">
      <c r="A29" s="101"/>
      <c r="B29" s="26" t="s">
        <v>4</v>
      </c>
      <c r="C29" s="2">
        <f t="shared" ref="C29:C33" si="12">T29/12</f>
        <v>13414.066666666666</v>
      </c>
      <c r="D29" s="39">
        <f>U29</f>
        <v>4.0110000000000001</v>
      </c>
      <c r="E29" s="2">
        <f t="shared" si="0"/>
        <v>3344.3197872517239</v>
      </c>
      <c r="F29" s="2">
        <f t="shared" si="8"/>
        <v>204040.65933333334</v>
      </c>
      <c r="G29" s="39">
        <f t="shared" si="9"/>
        <v>66.567583333333346</v>
      </c>
      <c r="H29" s="2">
        <f t="shared" si="2"/>
        <v>3065.1654922128009</v>
      </c>
      <c r="J29" s="40">
        <f t="shared" si="10"/>
        <v>-279.15429503892301</v>
      </c>
      <c r="K29" s="41">
        <f t="shared" si="11"/>
        <v>-8.3471172853456344E-2</v>
      </c>
      <c r="R29" s="101"/>
      <c r="S29" s="89" t="s">
        <v>4</v>
      </c>
      <c r="T29" s="2">
        <v>160968.79999999999</v>
      </c>
      <c r="U29" s="39">
        <v>4.0110000000000001</v>
      </c>
      <c r="V29" s="2">
        <f t="shared" si="3"/>
        <v>40131.837447020691</v>
      </c>
      <c r="W29" s="2">
        <v>2448487.912</v>
      </c>
      <c r="X29" s="39">
        <v>66.567583333333346</v>
      </c>
      <c r="Y29" s="2">
        <f t="shared" si="4"/>
        <v>36781.985906553607</v>
      </c>
    </row>
    <row r="30" spans="1:25" x14ac:dyDescent="0.3">
      <c r="A30" s="102"/>
      <c r="B30" s="26" t="s">
        <v>5</v>
      </c>
      <c r="C30" s="2">
        <f t="shared" si="12"/>
        <v>31081.418166666666</v>
      </c>
      <c r="D30" s="39">
        <f>U30</f>
        <v>12.072333333333333</v>
      </c>
      <c r="E30" s="2">
        <f t="shared" si="0"/>
        <v>2574.59906949775</v>
      </c>
      <c r="F30" s="2">
        <f t="shared" si="8"/>
        <v>360396.78900000005</v>
      </c>
      <c r="G30" s="39">
        <f t="shared" si="9"/>
        <v>139.13225</v>
      </c>
      <c r="H30" s="2">
        <f t="shared" si="2"/>
        <v>2590.3181253807084</v>
      </c>
      <c r="J30" s="40">
        <f t="shared" si="10"/>
        <v>15.719055882958401</v>
      </c>
      <c r="K30" s="41">
        <f t="shared" si="11"/>
        <v>6.1054383454060895E-3</v>
      </c>
      <c r="R30" s="102"/>
      <c r="S30" s="89" t="s">
        <v>5</v>
      </c>
      <c r="T30" s="2">
        <v>372977.01799999998</v>
      </c>
      <c r="U30" s="39">
        <v>12.072333333333333</v>
      </c>
      <c r="V30" s="2">
        <f t="shared" si="3"/>
        <v>30895.188833972996</v>
      </c>
      <c r="W30" s="2">
        <v>4324761.4680000003</v>
      </c>
      <c r="X30" s="39">
        <v>139.13225</v>
      </c>
      <c r="Y30" s="2">
        <f t="shared" si="4"/>
        <v>31083.817504568498</v>
      </c>
    </row>
    <row r="31" spans="1:25" x14ac:dyDescent="0.3">
      <c r="A31" s="100" t="s">
        <v>62</v>
      </c>
      <c r="B31" s="26" t="s">
        <v>3</v>
      </c>
      <c r="C31" s="2">
        <f t="shared" si="12"/>
        <v>21876.343583333335</v>
      </c>
      <c r="D31" s="39">
        <f>U31</f>
        <v>3.9996666666666667</v>
      </c>
      <c r="E31" s="2">
        <f t="shared" si="0"/>
        <v>5469.541690974248</v>
      </c>
      <c r="F31" s="2">
        <f t="shared" si="8"/>
        <v>13616.737500000001</v>
      </c>
      <c r="G31" s="39">
        <f t="shared" si="9"/>
        <v>2.8570000000000002</v>
      </c>
      <c r="H31" s="2">
        <f t="shared" si="2"/>
        <v>4766.0964298214913</v>
      </c>
      <c r="J31" s="40">
        <f t="shared" si="10"/>
        <v>-703.44526115275676</v>
      </c>
      <c r="K31" s="41">
        <f t="shared" si="11"/>
        <v>-0.12861137201194958</v>
      </c>
      <c r="R31" s="100" t="s">
        <v>62</v>
      </c>
      <c r="S31" s="89" t="s">
        <v>3</v>
      </c>
      <c r="T31" s="2">
        <v>262516.12300000002</v>
      </c>
      <c r="U31" s="39">
        <v>3.9996666666666667</v>
      </c>
      <c r="V31" s="2">
        <f t="shared" si="3"/>
        <v>65634.500291690973</v>
      </c>
      <c r="W31" s="2">
        <v>163400.85</v>
      </c>
      <c r="X31" s="39">
        <v>2.8570000000000002</v>
      </c>
      <c r="Y31" s="2">
        <f t="shared" si="4"/>
        <v>57193.157157857888</v>
      </c>
    </row>
    <row r="32" spans="1:25" x14ac:dyDescent="0.3">
      <c r="A32" s="101"/>
      <c r="B32" s="26" t="s">
        <v>4</v>
      </c>
      <c r="C32" s="2">
        <f t="shared" si="12"/>
        <v>55137.946750000003</v>
      </c>
      <c r="D32" s="39">
        <f>U32</f>
        <v>16.123999999999999</v>
      </c>
      <c r="E32" s="2">
        <f t="shared" si="0"/>
        <v>3419.6196198213847</v>
      </c>
      <c r="F32" s="2">
        <f t="shared" si="8"/>
        <v>14333.057500000001</v>
      </c>
      <c r="G32" s="39">
        <f t="shared" si="9"/>
        <v>4.5236666666666663</v>
      </c>
      <c r="H32" s="2">
        <f t="shared" si="2"/>
        <v>3168.4601355832292</v>
      </c>
      <c r="J32" s="40">
        <f t="shared" si="10"/>
        <v>-251.15948423815553</v>
      </c>
      <c r="K32" s="41">
        <f t="shared" si="11"/>
        <v>-7.3446614583195721E-2</v>
      </c>
      <c r="R32" s="101"/>
      <c r="S32" s="89" t="s">
        <v>4</v>
      </c>
      <c r="T32" s="2">
        <v>661655.36100000003</v>
      </c>
      <c r="U32" s="39">
        <v>16.123999999999999</v>
      </c>
      <c r="V32" s="2">
        <f t="shared" si="3"/>
        <v>41035.435437856613</v>
      </c>
      <c r="W32" s="2">
        <v>171996.69</v>
      </c>
      <c r="X32" s="39">
        <v>4.5236666666666663</v>
      </c>
      <c r="Y32" s="2">
        <f t="shared" si="4"/>
        <v>38021.52162699875</v>
      </c>
    </row>
    <row r="33" spans="1:25" x14ac:dyDescent="0.3">
      <c r="A33" s="102"/>
      <c r="B33" s="26" t="s">
        <v>5</v>
      </c>
      <c r="C33" s="2">
        <f t="shared" si="12"/>
        <v>265875.32791666669</v>
      </c>
      <c r="D33" s="39">
        <f>U33</f>
        <v>97.59408333333333</v>
      </c>
      <c r="E33" s="2">
        <f t="shared" si="0"/>
        <v>2724.2976094008436</v>
      </c>
      <c r="F33" s="2">
        <f t="shared" si="8"/>
        <v>187536.18075000003</v>
      </c>
      <c r="G33" s="39">
        <f t="shared" si="9"/>
        <v>72.796833333333339</v>
      </c>
      <c r="H33" s="2">
        <f t="shared" si="2"/>
        <v>2576.1584970500094</v>
      </c>
      <c r="J33" s="40">
        <f t="shared" si="10"/>
        <v>-148.13911235083424</v>
      </c>
      <c r="K33" s="41">
        <f t="shared" si="11"/>
        <v>-5.4376993115452819E-2</v>
      </c>
      <c r="R33" s="102"/>
      <c r="S33" s="89" t="s">
        <v>5</v>
      </c>
      <c r="T33" s="2">
        <v>3190503.9350000001</v>
      </c>
      <c r="U33" s="39">
        <v>97.59408333333333</v>
      </c>
      <c r="V33" s="2">
        <f t="shared" si="3"/>
        <v>32691.57131281012</v>
      </c>
      <c r="W33" s="2">
        <v>2250434.1690000002</v>
      </c>
      <c r="X33" s="39">
        <v>72.796833333333339</v>
      </c>
      <c r="Y33" s="2">
        <f t="shared" si="4"/>
        <v>30913.901964600111</v>
      </c>
    </row>
    <row r="34" spans="1:25" x14ac:dyDescent="0.3">
      <c r="A34" s="100" t="s">
        <v>63</v>
      </c>
      <c r="B34" s="26" t="s">
        <v>3</v>
      </c>
      <c r="C34" s="2">
        <f t="shared" ref="C34:C35" si="13">T34/12</f>
        <v>0</v>
      </c>
      <c r="D34" s="39">
        <f t="shared" ref="D34:D35" si="14">U34</f>
        <v>0</v>
      </c>
      <c r="E34" s="2" t="str">
        <f t="shared" si="0"/>
        <v>-</v>
      </c>
      <c r="F34" s="2">
        <f t="shared" si="8"/>
        <v>9245.3237499999996</v>
      </c>
      <c r="G34" s="39">
        <f t="shared" si="9"/>
        <v>3.2499999999999996</v>
      </c>
      <c r="H34" s="2">
        <f t="shared" si="2"/>
        <v>2844.7150000000001</v>
      </c>
      <c r="J34" s="40">
        <f t="shared" si="10"/>
        <v>0</v>
      </c>
      <c r="K34" s="41" t="str">
        <f t="shared" si="11"/>
        <v>-</v>
      </c>
      <c r="R34" s="100" t="s">
        <v>63</v>
      </c>
      <c r="S34" s="89" t="s">
        <v>3</v>
      </c>
      <c r="T34" s="2"/>
      <c r="U34" s="39"/>
      <c r="V34" s="2" t="str">
        <f t="shared" si="3"/>
        <v>-</v>
      </c>
      <c r="W34" s="2">
        <v>110943.88499999999</v>
      </c>
      <c r="X34" s="39">
        <v>3.2499999999999996</v>
      </c>
      <c r="Y34" s="2">
        <f t="shared" si="4"/>
        <v>34136.58</v>
      </c>
    </row>
    <row r="35" spans="1:25" x14ac:dyDescent="0.3">
      <c r="A35" s="101"/>
      <c r="B35" s="26" t="s">
        <v>4</v>
      </c>
      <c r="C35" s="2">
        <f t="shared" si="13"/>
        <v>0</v>
      </c>
      <c r="D35" s="39">
        <f t="shared" si="14"/>
        <v>0</v>
      </c>
      <c r="E35" s="2" t="str">
        <f t="shared" si="0"/>
        <v>-</v>
      </c>
      <c r="F35" s="2">
        <f t="shared" si="8"/>
        <v>3472.4025000000001</v>
      </c>
      <c r="G35" s="39">
        <f t="shared" si="9"/>
        <v>1.0236666666666667</v>
      </c>
      <c r="H35" s="2">
        <f t="shared" si="2"/>
        <v>3392.122272875285</v>
      </c>
      <c r="J35" s="40">
        <f t="shared" si="10"/>
        <v>0</v>
      </c>
      <c r="K35" s="41" t="str">
        <f t="shared" si="11"/>
        <v>-</v>
      </c>
      <c r="R35" s="101"/>
      <c r="S35" s="89" t="s">
        <v>4</v>
      </c>
      <c r="T35" s="2"/>
      <c r="U35" s="39"/>
      <c r="V35" s="2" t="str">
        <f t="shared" si="3"/>
        <v>-</v>
      </c>
      <c r="W35" s="2">
        <v>41668.83</v>
      </c>
      <c r="X35" s="39">
        <v>1.0236666666666667</v>
      </c>
      <c r="Y35" s="2">
        <f t="shared" si="4"/>
        <v>40705.467274503419</v>
      </c>
    </row>
    <row r="36" spans="1:25" x14ac:dyDescent="0.3">
      <c r="A36" s="102"/>
      <c r="B36" s="26" t="s">
        <v>5</v>
      </c>
      <c r="C36" s="83"/>
      <c r="D36" s="84"/>
      <c r="E36" s="83"/>
      <c r="F36" s="83"/>
      <c r="G36" s="84"/>
      <c r="H36" s="83"/>
      <c r="J36" s="83"/>
      <c r="K36" s="85"/>
      <c r="R36" s="102"/>
      <c r="S36" s="89" t="s">
        <v>5</v>
      </c>
      <c r="T36" s="83"/>
      <c r="U36" s="84"/>
      <c r="V36" s="83"/>
      <c r="W36" s="83"/>
      <c r="X36" s="84"/>
      <c r="Y36" s="83"/>
    </row>
    <row r="37" spans="1:25" x14ac:dyDescent="0.3">
      <c r="A37" s="100" t="s">
        <v>64</v>
      </c>
      <c r="B37" s="26" t="s">
        <v>3</v>
      </c>
      <c r="C37" s="2">
        <f>T37/12</f>
        <v>20042.977583333337</v>
      </c>
      <c r="D37" s="39">
        <f>U37</f>
        <v>1.8330000000000002</v>
      </c>
      <c r="E37" s="2">
        <f>IFERROR(C37/D37,"-")</f>
        <v>10934.521322058557</v>
      </c>
      <c r="F37" s="2">
        <f t="shared" ref="F37" si="15">W37/12</f>
        <v>56069.794666666676</v>
      </c>
      <c r="G37" s="39">
        <f>X37</f>
        <v>6.9055</v>
      </c>
      <c r="H37" s="2">
        <f>IFERROR(F37/G37,"-")</f>
        <v>8119.5850650447728</v>
      </c>
      <c r="J37" s="40">
        <f>IFERROR(H37-E37,)</f>
        <v>-2814.9362570137846</v>
      </c>
      <c r="K37" s="41">
        <f>IFERROR(J37/E37,"-")</f>
        <v>-0.2574357097219358</v>
      </c>
      <c r="R37" s="100" t="s">
        <v>64</v>
      </c>
      <c r="S37" s="89" t="s">
        <v>3</v>
      </c>
      <c r="T37" s="2">
        <v>240515.73100000003</v>
      </c>
      <c r="U37" s="39">
        <v>1.8330000000000002</v>
      </c>
      <c r="V37" s="2">
        <f>IFERROR(T37/U37,"-")</f>
        <v>131214.25586470269</v>
      </c>
      <c r="W37" s="2">
        <v>672837.53600000008</v>
      </c>
      <c r="X37" s="39">
        <v>6.9055</v>
      </c>
      <c r="Y37" s="2">
        <f>IFERROR(W37/X37,"-")</f>
        <v>97435.020780537263</v>
      </c>
    </row>
    <row r="38" spans="1:25" x14ac:dyDescent="0.3">
      <c r="A38" s="101"/>
      <c r="B38" s="26" t="s">
        <v>4</v>
      </c>
      <c r="C38" s="83"/>
      <c r="D38" s="84"/>
      <c r="E38" s="83" t="str">
        <f>IFERROR(C38/D38,"-")</f>
        <v>-</v>
      </c>
      <c r="F38" s="83"/>
      <c r="G38" s="84"/>
      <c r="H38" s="83" t="str">
        <f>IFERROR(F38/G38,"-")</f>
        <v>-</v>
      </c>
      <c r="J38" s="83"/>
      <c r="K38" s="85"/>
      <c r="R38" s="101"/>
      <c r="S38" s="89" t="s">
        <v>4</v>
      </c>
      <c r="T38" s="83"/>
      <c r="U38" s="84"/>
      <c r="V38" s="83" t="str">
        <f>IFERROR(T38/U38,"-")</f>
        <v>-</v>
      </c>
      <c r="W38" s="83"/>
      <c r="X38" s="84"/>
      <c r="Y38" s="83" t="str">
        <f>IFERROR(W38/X38,"-")</f>
        <v>-</v>
      </c>
    </row>
    <row r="39" spans="1:25" x14ac:dyDescent="0.3">
      <c r="A39" s="102"/>
      <c r="B39" s="26" t="s">
        <v>5</v>
      </c>
      <c r="C39" s="83"/>
      <c r="D39" s="84"/>
      <c r="E39" s="83" t="str">
        <f>IFERROR(C39/D39,"-")</f>
        <v>-</v>
      </c>
      <c r="F39" s="83"/>
      <c r="G39" s="84"/>
      <c r="H39" s="83" t="str">
        <f>IFERROR(F39/G39,"-")</f>
        <v>-</v>
      </c>
      <c r="J39" s="83"/>
      <c r="K39" s="85"/>
      <c r="R39" s="102"/>
      <c r="S39" s="89" t="s">
        <v>5</v>
      </c>
      <c r="T39" s="83"/>
      <c r="U39" s="84"/>
      <c r="V39" s="83" t="str">
        <f>IFERROR(T39/U39,"-")</f>
        <v>-</v>
      </c>
      <c r="W39" s="83"/>
      <c r="X39" s="84"/>
      <c r="Y39" s="83" t="str">
        <f>IFERROR(W39/X39,"-")</f>
        <v>-</v>
      </c>
    </row>
    <row r="40" spans="1:25" x14ac:dyDescent="0.3">
      <c r="A40" s="100" t="s">
        <v>65</v>
      </c>
      <c r="B40" s="26" t="s">
        <v>3</v>
      </c>
      <c r="C40" s="2">
        <f>T40/12</f>
        <v>3888.57825</v>
      </c>
      <c r="D40" s="39">
        <f>U40</f>
        <v>1</v>
      </c>
      <c r="E40" s="2">
        <f>IFERROR(C40/D40,"-")</f>
        <v>3888.57825</v>
      </c>
      <c r="F40" s="2">
        <f t="shared" ref="F40" si="16">W40/12</f>
        <v>30677.030833333334</v>
      </c>
      <c r="G40" s="39">
        <f>X40</f>
        <v>7.4706666666666672</v>
      </c>
      <c r="H40" s="2">
        <f>IFERROR(F40/G40,"-")</f>
        <v>4106.3310949491342</v>
      </c>
      <c r="J40" s="40">
        <f>IFERROR(H40-E40,)</f>
        <v>217.75284494913421</v>
      </c>
      <c r="K40" s="41">
        <f>IFERROR(J40/E40,"-")</f>
        <v>5.5998061746381007E-2</v>
      </c>
      <c r="R40" s="100" t="s">
        <v>65</v>
      </c>
      <c r="S40" s="89" t="s">
        <v>3</v>
      </c>
      <c r="T40" s="2">
        <v>46662.938999999998</v>
      </c>
      <c r="U40" s="39">
        <v>1</v>
      </c>
      <c r="V40" s="2">
        <f>IFERROR(T40/U40,"-")</f>
        <v>46662.938999999998</v>
      </c>
      <c r="W40" s="2">
        <v>368124.37</v>
      </c>
      <c r="X40" s="39">
        <v>7.4706666666666672</v>
      </c>
      <c r="Y40" s="2">
        <f>IFERROR(W40/X40,"-")</f>
        <v>49275.973139389607</v>
      </c>
    </row>
    <row r="41" spans="1:25" x14ac:dyDescent="0.3">
      <c r="A41" s="101"/>
      <c r="B41" s="26" t="s">
        <v>4</v>
      </c>
      <c r="C41" s="83"/>
      <c r="D41" s="84"/>
      <c r="E41" s="83"/>
      <c r="F41" s="83"/>
      <c r="G41" s="84"/>
      <c r="H41" s="83"/>
      <c r="J41" s="83"/>
      <c r="K41" s="85"/>
      <c r="R41" s="101"/>
      <c r="S41" s="89" t="s">
        <v>4</v>
      </c>
      <c r="T41" s="83"/>
      <c r="U41" s="84"/>
      <c r="V41" s="83"/>
      <c r="W41" s="83"/>
      <c r="X41" s="84"/>
      <c r="Y41" s="83"/>
    </row>
    <row r="42" spans="1:25" x14ac:dyDescent="0.3">
      <c r="A42" s="102"/>
      <c r="B42" s="26" t="s">
        <v>5</v>
      </c>
      <c r="C42" s="83"/>
      <c r="D42" s="84"/>
      <c r="E42" s="83"/>
      <c r="F42" s="83"/>
      <c r="G42" s="84"/>
      <c r="H42" s="83"/>
      <c r="J42" s="83"/>
      <c r="K42" s="85"/>
      <c r="R42" s="102"/>
      <c r="S42" s="89" t="s">
        <v>5</v>
      </c>
      <c r="T42" s="83"/>
      <c r="U42" s="84"/>
      <c r="V42" s="83"/>
      <c r="W42" s="83"/>
      <c r="X42" s="84"/>
      <c r="Y42" s="83"/>
    </row>
    <row r="43" spans="1:25" x14ac:dyDescent="0.3">
      <c r="A43" s="94" t="s">
        <v>66</v>
      </c>
      <c r="B43" s="26" t="s">
        <v>3</v>
      </c>
      <c r="C43" s="2">
        <f>T43/12</f>
        <v>5967.2735000000002</v>
      </c>
      <c r="D43" s="39">
        <f>U43</f>
        <v>1.2083333333333335</v>
      </c>
      <c r="E43" s="2">
        <f>IFERROR(C43/D43,"-")</f>
        <v>4938.4332413793099</v>
      </c>
      <c r="F43" s="2">
        <f t="shared" ref="F43" si="17">W43/12</f>
        <v>137753.11741666668</v>
      </c>
      <c r="G43" s="39">
        <f>X43</f>
        <v>30.110666666666663</v>
      </c>
      <c r="H43" s="2">
        <f>IFERROR(F43/G43,"-")</f>
        <v>4574.8943037904628</v>
      </c>
      <c r="J43" s="40">
        <f>IFERROR(H43-E43,)</f>
        <v>-363.53893758884715</v>
      </c>
      <c r="K43" s="41">
        <f>IFERROR(J43/E43,"-")</f>
        <v>-7.3614225366608443E-2</v>
      </c>
      <c r="R43" s="94" t="s">
        <v>66</v>
      </c>
      <c r="S43" s="89" t="s">
        <v>3</v>
      </c>
      <c r="T43" s="2">
        <v>71607.282000000007</v>
      </c>
      <c r="U43" s="39">
        <v>1.2083333333333335</v>
      </c>
      <c r="V43" s="2">
        <f>IFERROR(T43/U43,"-")</f>
        <v>59261.198896551723</v>
      </c>
      <c r="W43" s="2">
        <v>1653037.409</v>
      </c>
      <c r="X43" s="39">
        <v>30.110666666666663</v>
      </c>
      <c r="Y43" s="2">
        <f>IFERROR(W43/X43,"-")</f>
        <v>54898.731645485546</v>
      </c>
    </row>
    <row r="44" spans="1:25" x14ac:dyDescent="0.3">
      <c r="A44" s="94"/>
      <c r="B44" s="26" t="s">
        <v>4</v>
      </c>
      <c r="C44" s="83"/>
      <c r="D44" s="84"/>
      <c r="E44" s="83"/>
      <c r="F44" s="83"/>
      <c r="G44" s="84"/>
      <c r="H44" s="83"/>
      <c r="J44" s="83"/>
      <c r="K44" s="85"/>
      <c r="R44" s="94"/>
      <c r="S44" s="89" t="s">
        <v>4</v>
      </c>
      <c r="T44" s="83"/>
      <c r="U44" s="84"/>
      <c r="V44" s="83"/>
      <c r="W44" s="83"/>
      <c r="X44" s="84"/>
      <c r="Y44" s="83"/>
    </row>
    <row r="45" spans="1:25" ht="15" thickBot="1" x14ac:dyDescent="0.35">
      <c r="A45" s="95"/>
      <c r="B45" s="86" t="s">
        <v>5</v>
      </c>
      <c r="C45" s="87"/>
      <c r="D45" s="88"/>
      <c r="E45" s="83"/>
      <c r="F45" s="87"/>
      <c r="G45" s="88"/>
      <c r="H45" s="83"/>
      <c r="J45" s="83"/>
      <c r="K45" s="85"/>
      <c r="R45" s="95"/>
      <c r="S45" s="90" t="s">
        <v>5</v>
      </c>
      <c r="T45" s="87"/>
      <c r="U45" s="88"/>
      <c r="V45" s="83"/>
      <c r="W45" s="87"/>
      <c r="X45" s="88"/>
      <c r="Y45" s="83"/>
    </row>
    <row r="46" spans="1:25" x14ac:dyDescent="0.3">
      <c r="A46" s="96" t="s">
        <v>41</v>
      </c>
      <c r="B46" s="31" t="s">
        <v>3</v>
      </c>
      <c r="C46" s="32">
        <f>C19+C22+C25+C28+C31+C34+C37+C40+C43</f>
        <v>371931.91933333332</v>
      </c>
      <c r="D46" s="33">
        <f>D19+D22+D25+D28+D31+D34+D37+D40+D43</f>
        <v>90.513166666666663</v>
      </c>
      <c r="E46" s="32">
        <f>C46/D46</f>
        <v>4109.1471332900001</v>
      </c>
      <c r="F46" s="32">
        <f t="shared" ref="F46:G46" si="18">F19+F22+F25+F28+F31+F34+F37+F40+F43</f>
        <v>2278678.3618333335</v>
      </c>
      <c r="G46" s="33">
        <f t="shared" si="18"/>
        <v>596.22666666666669</v>
      </c>
      <c r="H46" s="32">
        <f>F46/G46</f>
        <v>3821.8323487152538</v>
      </c>
      <c r="J46" s="34">
        <f>IFERROR(H46-E46,)</f>
        <v>-287.31478457474623</v>
      </c>
      <c r="K46" s="35">
        <f>IFERROR(J46/E46,"-")</f>
        <v>-6.9920782891194952E-2</v>
      </c>
      <c r="R46" s="96" t="s">
        <v>41</v>
      </c>
      <c r="S46" s="31" t="s">
        <v>3</v>
      </c>
      <c r="T46" s="32">
        <f>T19+T22+T25+T28+T31+T34+T37+T40+T43</f>
        <v>4463183.0319999997</v>
      </c>
      <c r="U46" s="33">
        <f>U19+U22+U25+U28+U31+U34+U37+U40+U43</f>
        <v>90.513166666666663</v>
      </c>
      <c r="V46" s="32">
        <f>T46/U46</f>
        <v>49309.765599480001</v>
      </c>
      <c r="W46" s="32">
        <f t="shared" ref="W46:X46" si="19">W19+W22+W25+W28+W31+W34+W37+W40+W43</f>
        <v>27344140.342000008</v>
      </c>
      <c r="X46" s="33">
        <f t="shared" si="19"/>
        <v>596.22666666666669</v>
      </c>
      <c r="Y46" s="32">
        <f>W46/X46</f>
        <v>45861.988184583053</v>
      </c>
    </row>
    <row r="47" spans="1:25" x14ac:dyDescent="0.3">
      <c r="A47" s="97"/>
      <c r="B47" s="26" t="s">
        <v>4</v>
      </c>
      <c r="C47" s="3">
        <f t="shared" ref="C47:D48" si="20">C20+C23+C26+C29+C32+C35+C38+C41+C44</f>
        <v>174667.62408333333</v>
      </c>
      <c r="D47" s="42">
        <f t="shared" si="20"/>
        <v>52.365499999999997</v>
      </c>
      <c r="E47" s="3">
        <f>C47/D47</f>
        <v>3335.547719077128</v>
      </c>
      <c r="F47" s="3">
        <f t="shared" ref="F47:G47" si="21">F20+F23+F26+F29+F32+F35+F38+F41+F44</f>
        <v>1654227.9125833337</v>
      </c>
      <c r="G47" s="42">
        <f t="shared" si="21"/>
        <v>520.96775000000048</v>
      </c>
      <c r="H47" s="3">
        <f>F47/G47</f>
        <v>3175.2981112234534</v>
      </c>
      <c r="J47" s="43">
        <f>IFERROR(H47-E47,)</f>
        <v>-160.24960785367466</v>
      </c>
      <c r="K47" s="44">
        <f>IFERROR(J47/E47,"-")</f>
        <v>-4.80429666579653E-2</v>
      </c>
      <c r="R47" s="97"/>
      <c r="S47" s="89" t="s">
        <v>4</v>
      </c>
      <c r="T47" s="3">
        <f t="shared" ref="T47:U47" si="22">T20+T23+T26+T29+T32+T35+T38+T41+T44</f>
        <v>2096011.4890000001</v>
      </c>
      <c r="U47" s="42">
        <f t="shared" si="22"/>
        <v>52.365499999999997</v>
      </c>
      <c r="V47" s="3">
        <f>T47/U47</f>
        <v>40026.572628925533</v>
      </c>
      <c r="W47" s="3">
        <f t="shared" ref="W47:X47" si="23">W20+W23+W26+W29+W32+W35+W38+W41+W44</f>
        <v>19850734.951000001</v>
      </c>
      <c r="X47" s="42">
        <f t="shared" si="23"/>
        <v>520.96775000000048</v>
      </c>
      <c r="Y47" s="3">
        <f>W47/X47</f>
        <v>38103.577334681431</v>
      </c>
    </row>
    <row r="48" spans="1:25" ht="15" thickBot="1" x14ac:dyDescent="0.35">
      <c r="A48" s="98"/>
      <c r="B48" s="54" t="s">
        <v>5</v>
      </c>
      <c r="C48" s="45">
        <f t="shared" si="20"/>
        <v>400500.98933333333</v>
      </c>
      <c r="D48" s="46">
        <f t="shared" si="20"/>
        <v>145.82925</v>
      </c>
      <c r="E48" s="45">
        <f>C48/D48</f>
        <v>2746.3693966288197</v>
      </c>
      <c r="F48" s="45">
        <f t="shared" ref="F48:G48" si="24">F21+F24+F27+F30+F33+F36+F39+F42+F45</f>
        <v>737238.84566666675</v>
      </c>
      <c r="G48" s="46">
        <f t="shared" si="24"/>
        <v>283.529</v>
      </c>
      <c r="H48" s="45">
        <f>F48/G48</f>
        <v>2600.2237713484924</v>
      </c>
      <c r="J48" s="47">
        <f>IFERROR(H48-E48,)</f>
        <v>-146.14562528032729</v>
      </c>
      <c r="K48" s="48">
        <f>IFERROR(J48/E48,"-")</f>
        <v>-5.3214118049713807E-2</v>
      </c>
      <c r="R48" s="98"/>
      <c r="S48" s="54" t="s">
        <v>5</v>
      </c>
      <c r="T48" s="45">
        <f t="shared" ref="T48:U48" si="25">T21+T24+T27+T30+T33+T36+T39+T42+T45</f>
        <v>4806011.8719999995</v>
      </c>
      <c r="U48" s="46">
        <f t="shared" si="25"/>
        <v>145.82925</v>
      </c>
      <c r="V48" s="45">
        <f>T48/U48</f>
        <v>32956.432759545838</v>
      </c>
      <c r="W48" s="45">
        <f t="shared" ref="W48:X48" si="26">W21+W24+W27+W30+W33+W36+W39+W42+W45</f>
        <v>8846866.148</v>
      </c>
      <c r="X48" s="46">
        <f t="shared" si="26"/>
        <v>283.529</v>
      </c>
      <c r="Y48" s="45">
        <f>W48/X48</f>
        <v>31202.685256181907</v>
      </c>
    </row>
    <row r="49" spans="1:25" ht="28.2" thickBot="1" x14ac:dyDescent="0.35">
      <c r="A49" s="56"/>
      <c r="B49" s="57" t="s">
        <v>34</v>
      </c>
      <c r="C49" s="45">
        <f>SUM(C46:C48)</f>
        <v>947100.53275000001</v>
      </c>
      <c r="D49" s="46">
        <f>SUM(D46:D48)</f>
        <v>288.70791666666668</v>
      </c>
      <c r="E49" s="45">
        <f>C49/D49</f>
        <v>3280.4799524894679</v>
      </c>
      <c r="F49" s="45">
        <f t="shared" ref="F49:G49" si="27">SUM(F46:F48)</f>
        <v>4670145.1200833339</v>
      </c>
      <c r="G49" s="46">
        <f t="shared" si="27"/>
        <v>1400.7234166666672</v>
      </c>
      <c r="H49" s="45">
        <f>F49/G49</f>
        <v>3334.0951286421573</v>
      </c>
      <c r="J49" s="47">
        <f>IFERROR(H49-E49,)</f>
        <v>53.615176152689401</v>
      </c>
      <c r="K49" s="48">
        <f>IFERROR(J49/E49,"-")</f>
        <v>1.6343698766396145E-2</v>
      </c>
      <c r="M49" s="91"/>
      <c r="R49" s="56"/>
      <c r="S49" s="57" t="s">
        <v>34</v>
      </c>
      <c r="T49" s="45">
        <f>SUM(T46:T48)</f>
        <v>11365206.392999999</v>
      </c>
      <c r="U49" s="46">
        <f>SUM(U46:U48)</f>
        <v>288.70791666666668</v>
      </c>
      <c r="V49" s="45">
        <f>T49/U49</f>
        <v>39365.759429873615</v>
      </c>
      <c r="W49" s="45">
        <f t="shared" ref="W49" si="28">SUM(W46:W48)</f>
        <v>56041741.441000015</v>
      </c>
      <c r="X49" s="46">
        <f t="shared" ref="X49" si="29">SUM(X46:X48)</f>
        <v>1400.7234166666672</v>
      </c>
      <c r="Y49" s="45">
        <f>W49/X49</f>
        <v>40009.141543705897</v>
      </c>
    </row>
    <row r="50" spans="1:25" x14ac:dyDescent="0.3">
      <c r="C50"/>
      <c r="D50"/>
      <c r="E50"/>
      <c r="F50"/>
      <c r="G50"/>
      <c r="H50"/>
      <c r="I50"/>
      <c r="J50"/>
      <c r="K50"/>
    </row>
    <row r="51" spans="1:25" ht="110.4" customHeight="1" x14ac:dyDescent="0.3">
      <c r="A51" s="104" t="s">
        <v>72</v>
      </c>
      <c r="B51" s="105"/>
      <c r="C51" s="105"/>
      <c r="D51" s="105"/>
      <c r="E51" s="105"/>
      <c r="F51" s="105"/>
      <c r="G51" s="105"/>
      <c r="H51" s="105"/>
      <c r="I51" s="105"/>
      <c r="J51" s="105"/>
      <c r="K51" s="106"/>
    </row>
    <row r="52" spans="1:25" x14ac:dyDescent="0.3">
      <c r="C52"/>
      <c r="D52"/>
      <c r="E52"/>
      <c r="F52"/>
      <c r="G52"/>
      <c r="H52"/>
      <c r="I52"/>
      <c r="J52"/>
      <c r="K52"/>
    </row>
    <row r="53" spans="1:25" x14ac:dyDescent="0.3">
      <c r="C53"/>
      <c r="D53"/>
      <c r="E53"/>
      <c r="F53"/>
      <c r="G53"/>
      <c r="H53"/>
      <c r="I53"/>
      <c r="J53"/>
      <c r="K53"/>
    </row>
    <row r="54" spans="1:25" x14ac:dyDescent="0.3">
      <c r="C54"/>
      <c r="D54"/>
      <c r="E54"/>
      <c r="F54"/>
      <c r="G54"/>
      <c r="H54"/>
      <c r="I54"/>
      <c r="J54"/>
      <c r="K54"/>
    </row>
    <row r="55" spans="1:25" x14ac:dyDescent="0.3">
      <c r="C55"/>
      <c r="D55"/>
      <c r="E55"/>
      <c r="F55"/>
      <c r="G55"/>
      <c r="H55"/>
      <c r="I55"/>
      <c r="J55"/>
      <c r="K55"/>
    </row>
    <row r="56" spans="1:25" ht="15.6" x14ac:dyDescent="0.3">
      <c r="A56" s="65" t="s">
        <v>51</v>
      </c>
      <c r="B56" s="66"/>
      <c r="C56" s="66"/>
      <c r="D56" s="66"/>
      <c r="E56" s="67"/>
      <c r="F56" s="66"/>
      <c r="G56" s="66"/>
      <c r="H56" s="66"/>
      <c r="I56" s="66"/>
      <c r="J56" s="66"/>
      <c r="K56" s="68">
        <v>5.6698935186323685E-2</v>
      </c>
    </row>
    <row r="57" spans="1:25" x14ac:dyDescent="0.3">
      <c r="A57" s="69" t="s">
        <v>52</v>
      </c>
      <c r="B57" s="70"/>
      <c r="C57" s="70"/>
      <c r="D57" s="70"/>
      <c r="E57" s="70"/>
      <c r="F57" s="70"/>
      <c r="G57" s="70"/>
      <c r="H57" s="70"/>
      <c r="I57" s="70"/>
      <c r="J57" s="71" t="s">
        <v>54</v>
      </c>
      <c r="K57" s="71" t="s">
        <v>78</v>
      </c>
    </row>
    <row r="58" spans="1:25" x14ac:dyDescent="0.3">
      <c r="C58"/>
      <c r="D58"/>
      <c r="E58"/>
      <c r="F58"/>
      <c r="G58"/>
      <c r="H58"/>
      <c r="I58"/>
      <c r="J58"/>
      <c r="K58"/>
    </row>
    <row r="59" spans="1:25" x14ac:dyDescent="0.3">
      <c r="C59"/>
      <c r="D59"/>
      <c r="E59"/>
      <c r="F59"/>
      <c r="G59"/>
      <c r="H59"/>
      <c r="I59"/>
      <c r="J59"/>
      <c r="K59"/>
    </row>
    <row r="60" spans="1:25" x14ac:dyDescent="0.3">
      <c r="C60"/>
      <c r="D60"/>
      <c r="E60"/>
      <c r="F60"/>
      <c r="G60"/>
      <c r="H60"/>
      <c r="I60"/>
      <c r="J60"/>
      <c r="K60"/>
    </row>
    <row r="61" spans="1:25" x14ac:dyDescent="0.3">
      <c r="C61"/>
      <c r="D61"/>
      <c r="E61"/>
      <c r="F61"/>
      <c r="G61"/>
      <c r="H61"/>
      <c r="I61"/>
      <c r="J61"/>
      <c r="K61"/>
    </row>
    <row r="62" spans="1:25" x14ac:dyDescent="0.3">
      <c r="C62"/>
      <c r="D62"/>
      <c r="E62"/>
      <c r="F62"/>
      <c r="G62"/>
      <c r="H62"/>
      <c r="I62"/>
      <c r="J62"/>
      <c r="K62"/>
    </row>
    <row r="63" spans="1:25" x14ac:dyDescent="0.3">
      <c r="C63"/>
      <c r="D63"/>
      <c r="E63"/>
      <c r="F63"/>
      <c r="G63"/>
      <c r="H63"/>
      <c r="I63"/>
      <c r="J63"/>
      <c r="K63"/>
    </row>
    <row r="64" spans="1:25" x14ac:dyDescent="0.3">
      <c r="C64"/>
      <c r="D64"/>
      <c r="E64"/>
      <c r="F64"/>
      <c r="G64"/>
      <c r="H64"/>
      <c r="I64"/>
      <c r="J64"/>
      <c r="K64"/>
    </row>
    <row r="65" spans="1:11" x14ac:dyDescent="0.3">
      <c r="C65"/>
      <c r="D65"/>
      <c r="E65"/>
      <c r="F65"/>
      <c r="G65"/>
      <c r="H65"/>
      <c r="I65"/>
      <c r="J65"/>
      <c r="K65"/>
    </row>
    <row r="66" spans="1:11" x14ac:dyDescent="0.3">
      <c r="C66"/>
      <c r="D66"/>
      <c r="E66"/>
      <c r="F66"/>
      <c r="G66"/>
      <c r="H66"/>
      <c r="I66"/>
      <c r="J66"/>
      <c r="K66"/>
    </row>
    <row r="67" spans="1:11" x14ac:dyDescent="0.3">
      <c r="C67"/>
      <c r="D67"/>
      <c r="E67"/>
      <c r="F67"/>
      <c r="G67"/>
      <c r="H67"/>
      <c r="I67"/>
      <c r="J67"/>
      <c r="K67"/>
    </row>
    <row r="68" spans="1:11" x14ac:dyDescent="0.3">
      <c r="C68"/>
      <c r="D68"/>
      <c r="E68"/>
      <c r="F68"/>
      <c r="G68"/>
      <c r="H68"/>
      <c r="I68"/>
      <c r="J68"/>
      <c r="K68"/>
    </row>
    <row r="69" spans="1:11" x14ac:dyDescent="0.3">
      <c r="C69"/>
      <c r="D69"/>
      <c r="E69"/>
      <c r="F69"/>
      <c r="G69"/>
      <c r="H69"/>
      <c r="I69"/>
      <c r="J69"/>
      <c r="K69"/>
    </row>
    <row r="70" spans="1:11" x14ac:dyDescent="0.3">
      <c r="C70"/>
      <c r="D70"/>
      <c r="E70"/>
      <c r="F70"/>
      <c r="G70"/>
      <c r="H70"/>
      <c r="I70"/>
      <c r="J70"/>
      <c r="K70"/>
    </row>
    <row r="71" spans="1:11" x14ac:dyDescent="0.3">
      <c r="C71"/>
      <c r="D71"/>
      <c r="E71"/>
      <c r="F71"/>
      <c r="G71"/>
      <c r="H71"/>
      <c r="I71"/>
      <c r="J71"/>
      <c r="K71"/>
    </row>
    <row r="72" spans="1:11" x14ac:dyDescent="0.3">
      <c r="C72"/>
      <c r="D72"/>
      <c r="E72"/>
      <c r="F72"/>
      <c r="G72"/>
      <c r="H72"/>
      <c r="I72"/>
      <c r="J72"/>
      <c r="K72"/>
    </row>
    <row r="73" spans="1:11" x14ac:dyDescent="0.3">
      <c r="C73"/>
      <c r="D73"/>
      <c r="E73"/>
      <c r="F73"/>
      <c r="G73"/>
      <c r="H73"/>
      <c r="I73"/>
      <c r="J73"/>
      <c r="K73"/>
    </row>
    <row r="75" spans="1:11" ht="52.8" hidden="1" customHeight="1" outlineLevel="1" x14ac:dyDescent="0.3">
      <c r="A75" s="103" t="s">
        <v>42</v>
      </c>
      <c r="B75" s="103"/>
      <c r="C75" s="103"/>
      <c r="D75" s="103"/>
      <c r="E75" s="103"/>
      <c r="F75" s="103"/>
      <c r="G75" s="103"/>
      <c r="H75" s="103"/>
      <c r="I75" s="103"/>
      <c r="J75" s="103"/>
      <c r="K75" s="103"/>
    </row>
    <row r="76" spans="1:11" hidden="1" outlineLevel="1" x14ac:dyDescent="0.3"/>
    <row r="77" spans="1:11" ht="15.6" hidden="1" outlineLevel="1" x14ac:dyDescent="0.3">
      <c r="A77" s="22"/>
      <c r="B77" s="23"/>
      <c r="C77" s="99" t="s">
        <v>25</v>
      </c>
      <c r="D77" s="99"/>
      <c r="E77" s="99"/>
      <c r="F77" s="99" t="s">
        <v>26</v>
      </c>
      <c r="G77" s="99"/>
      <c r="H77" s="99"/>
      <c r="J77" s="24" t="s">
        <v>2</v>
      </c>
      <c r="K77" s="24" t="s">
        <v>27</v>
      </c>
    </row>
    <row r="78" spans="1:11" ht="43.2" hidden="1" outlineLevel="1" x14ac:dyDescent="0.3">
      <c r="A78" s="25" t="s">
        <v>35</v>
      </c>
      <c r="B78" s="26" t="s">
        <v>29</v>
      </c>
      <c r="C78" s="25" t="s">
        <v>30</v>
      </c>
      <c r="D78" s="25" t="s">
        <v>31</v>
      </c>
      <c r="E78" s="52" t="s">
        <v>32</v>
      </c>
      <c r="F78" s="25" t="s">
        <v>30</v>
      </c>
      <c r="G78" s="25" t="s">
        <v>31</v>
      </c>
      <c r="H78" s="52" t="s">
        <v>32</v>
      </c>
      <c r="J78" s="53" t="s">
        <v>32</v>
      </c>
      <c r="K78" s="53" t="s">
        <v>32</v>
      </c>
    </row>
    <row r="79" spans="1:11" hidden="1" outlineLevel="1" x14ac:dyDescent="0.3">
      <c r="A79" s="96" t="s">
        <v>36</v>
      </c>
      <c r="B79" s="31" t="s">
        <v>3</v>
      </c>
      <c r="C79" s="32">
        <f>C46+C9</f>
        <v>1028248.3255833334</v>
      </c>
      <c r="D79" s="33">
        <f>D46+D9</f>
        <v>149.74383333333333</v>
      </c>
      <c r="E79" s="32">
        <f>C79/D79</f>
        <v>6866.7156616354823</v>
      </c>
      <c r="F79" s="32">
        <f>F46+F9</f>
        <v>3017002.6472500004</v>
      </c>
      <c r="G79" s="33">
        <f>G46+G9</f>
        <v>674.32516666666675</v>
      </c>
      <c r="H79" s="32">
        <f>F79/G79</f>
        <v>4474.1065533171313</v>
      </c>
      <c r="J79" s="34">
        <f>IFERROR(H79-E79,)</f>
        <v>-2392.609108318351</v>
      </c>
      <c r="K79" s="35">
        <f>IFERROR(J79/E79,"-")</f>
        <v>-0.34843573350297868</v>
      </c>
    </row>
    <row r="80" spans="1:11" hidden="1" outlineLevel="1" x14ac:dyDescent="0.3">
      <c r="A80" s="97"/>
      <c r="B80" s="26" t="s">
        <v>4</v>
      </c>
      <c r="C80" s="3">
        <f>C47</f>
        <v>174667.62408333333</v>
      </c>
      <c r="D80" s="42">
        <f>D47</f>
        <v>52.365499999999997</v>
      </c>
      <c r="E80" s="3">
        <f>C80/D80</f>
        <v>3335.547719077128</v>
      </c>
      <c r="F80" s="3">
        <f>F47</f>
        <v>1654227.9125833337</v>
      </c>
      <c r="G80" s="42">
        <f>G47</f>
        <v>520.96775000000048</v>
      </c>
      <c r="H80" s="3">
        <f>F80/G80</f>
        <v>3175.2981112234534</v>
      </c>
      <c r="J80" s="43">
        <f>IFERROR(H80-E80,)</f>
        <v>-160.24960785367466</v>
      </c>
      <c r="K80" s="44">
        <f>IFERROR(J80/E80,"-")</f>
        <v>-4.80429666579653E-2</v>
      </c>
    </row>
    <row r="81" spans="1:11" ht="15" hidden="1" outlineLevel="1" thickBot="1" x14ac:dyDescent="0.35">
      <c r="A81" s="98"/>
      <c r="B81" s="54" t="s">
        <v>5</v>
      </c>
      <c r="C81" s="45">
        <f>C48</f>
        <v>400500.98933333333</v>
      </c>
      <c r="D81" s="46">
        <f>D48</f>
        <v>145.82925</v>
      </c>
      <c r="E81" s="45">
        <f>C81/D81</f>
        <v>2746.3693966288197</v>
      </c>
      <c r="F81" s="45">
        <f>F48</f>
        <v>737238.84566666675</v>
      </c>
      <c r="G81" s="46">
        <f>G48</f>
        <v>283.529</v>
      </c>
      <c r="H81" s="45">
        <f>F81/G81</f>
        <v>2600.2237713484924</v>
      </c>
      <c r="J81" s="47">
        <f>IFERROR(H81-E81,)</f>
        <v>-146.14562528032729</v>
      </c>
      <c r="K81" s="48">
        <f>IFERROR(J81/E81,"-")</f>
        <v>-5.3214118049713807E-2</v>
      </c>
    </row>
    <row r="82" spans="1:11" hidden="1" outlineLevel="1" x14ac:dyDescent="0.3"/>
    <row r="83" spans="1:11" ht="108.6" hidden="1" customHeight="1" outlineLevel="1" x14ac:dyDescent="0.3"/>
    <row r="84" spans="1:11" hidden="1" outlineLevel="1" x14ac:dyDescent="0.3"/>
    <row r="85" spans="1:11" hidden="1" outlineLevel="1" x14ac:dyDescent="0.3">
      <c r="C85"/>
      <c r="D85"/>
      <c r="E85"/>
      <c r="F85"/>
      <c r="G85"/>
    </row>
    <row r="86" spans="1:11" hidden="1" outlineLevel="1" x14ac:dyDescent="0.3">
      <c r="C86"/>
      <c r="D86"/>
      <c r="E86"/>
      <c r="F86"/>
      <c r="G86"/>
    </row>
    <row r="87" spans="1:11" hidden="1" outlineLevel="1" x14ac:dyDescent="0.3">
      <c r="C87"/>
      <c r="D87"/>
      <c r="E87"/>
      <c r="F87"/>
      <c r="G87"/>
    </row>
    <row r="88" spans="1:11" collapsed="1" x14ac:dyDescent="0.3">
      <c r="C88"/>
      <c r="D88"/>
      <c r="E88"/>
      <c r="F88"/>
      <c r="G88"/>
    </row>
    <row r="89" spans="1:11" x14ac:dyDescent="0.3">
      <c r="C89"/>
      <c r="D89"/>
      <c r="E89"/>
      <c r="F89"/>
      <c r="G89"/>
    </row>
    <row r="90" spans="1:11" x14ac:dyDescent="0.3">
      <c r="C90"/>
      <c r="D90"/>
      <c r="E90"/>
      <c r="F90"/>
      <c r="G90"/>
    </row>
    <row r="91" spans="1:11" ht="28.2" hidden="1" outlineLevel="1" thickBot="1" x14ac:dyDescent="0.35">
      <c r="A91" s="55" t="s">
        <v>37</v>
      </c>
      <c r="B91" s="49" t="s">
        <v>34</v>
      </c>
      <c r="C91" s="45">
        <f>C9+C49</f>
        <v>1603416.939</v>
      </c>
      <c r="D91" s="46">
        <f>D9+D49</f>
        <v>347.93858333333333</v>
      </c>
      <c r="E91" s="45">
        <f>C91/D91</f>
        <v>4608.3332398462089</v>
      </c>
      <c r="F91" s="45">
        <f>F9+F49</f>
        <v>5408469.4055000003</v>
      </c>
      <c r="G91" s="46">
        <f>G9+G49</f>
        <v>1478.8219166666672</v>
      </c>
      <c r="H91" s="45">
        <f>F91/G91</f>
        <v>3657.2824249798377</v>
      </c>
      <c r="J91" s="47">
        <f>IFERROR(H91-E91,)</f>
        <v>-951.05081486637118</v>
      </c>
      <c r="K91" s="48">
        <f>IFERROR(J91/E91,"-")</f>
        <v>-0.20637631121010469</v>
      </c>
    </row>
    <row r="92" spans="1:11" collapsed="1" x14ac:dyDescent="0.3"/>
    <row r="93" spans="1:11" x14ac:dyDescent="0.3">
      <c r="C93"/>
      <c r="D93"/>
      <c r="E93"/>
      <c r="F93"/>
      <c r="G93"/>
    </row>
    <row r="94" spans="1:11" x14ac:dyDescent="0.3">
      <c r="C94"/>
      <c r="D94"/>
      <c r="E94"/>
      <c r="F94"/>
      <c r="G94"/>
    </row>
    <row r="95" spans="1:11" x14ac:dyDescent="0.3">
      <c r="C95"/>
      <c r="D95"/>
      <c r="E95"/>
      <c r="F95"/>
      <c r="G95"/>
    </row>
    <row r="96" spans="1:11" x14ac:dyDescent="0.3">
      <c r="C96"/>
      <c r="D96"/>
      <c r="E96"/>
      <c r="F96"/>
      <c r="G96"/>
    </row>
    <row r="97" spans="1:12" x14ac:dyDescent="0.3">
      <c r="C97"/>
      <c r="D97"/>
      <c r="E97"/>
      <c r="F97"/>
      <c r="G97"/>
    </row>
    <row r="98" spans="1:12" x14ac:dyDescent="0.3">
      <c r="C98"/>
      <c r="D98"/>
      <c r="E98"/>
      <c r="F98"/>
      <c r="G98"/>
    </row>
    <row r="99" spans="1:12" x14ac:dyDescent="0.3">
      <c r="C99"/>
      <c r="D99"/>
      <c r="E99"/>
      <c r="F99"/>
      <c r="G99"/>
    </row>
    <row r="100" spans="1:12" hidden="1" outlineLevel="1" x14ac:dyDescent="0.3">
      <c r="A100" t="s">
        <v>38</v>
      </c>
      <c r="C100"/>
      <c r="D100"/>
      <c r="E100"/>
      <c r="F100"/>
      <c r="G100"/>
    </row>
    <row r="101" spans="1:12" hidden="1" outlineLevel="1" x14ac:dyDescent="0.3">
      <c r="A101" s="26" t="s">
        <v>39</v>
      </c>
      <c r="B101" s="26" t="s">
        <v>3</v>
      </c>
      <c r="C101" s="2">
        <v>8347077</v>
      </c>
      <c r="D101" s="39">
        <v>41.48</v>
      </c>
      <c r="E101" s="2">
        <f>C101/D101</f>
        <v>201231.36451301834</v>
      </c>
      <c r="F101" s="2">
        <v>8190720</v>
      </c>
      <c r="G101" s="39">
        <v>54.5</v>
      </c>
      <c r="H101" s="2">
        <f>F101/G101</f>
        <v>150288.44036697247</v>
      </c>
      <c r="J101" s="40">
        <f>IFERROR(H101-E101,)</f>
        <v>-50942.924146045872</v>
      </c>
      <c r="K101" s="41">
        <f>IFERROR(J101/E101,"-")</f>
        <v>-0.25315598425388702</v>
      </c>
    </row>
    <row r="102" spans="1:12" collapsed="1" x14ac:dyDescent="0.3">
      <c r="C102"/>
      <c r="D102"/>
      <c r="E102"/>
      <c r="F102"/>
      <c r="G102"/>
    </row>
    <row r="103" spans="1:12" x14ac:dyDescent="0.3">
      <c r="C103"/>
      <c r="D103"/>
      <c r="E103"/>
      <c r="F103"/>
      <c r="G103"/>
    </row>
    <row r="104" spans="1:12" x14ac:dyDescent="0.3">
      <c r="C104"/>
      <c r="D104"/>
      <c r="E104"/>
      <c r="F104"/>
      <c r="G104"/>
    </row>
    <row r="105" spans="1:12" x14ac:dyDescent="0.3">
      <c r="C105"/>
      <c r="D105"/>
      <c r="E105"/>
      <c r="F105"/>
      <c r="G105"/>
    </row>
    <row r="106" spans="1:12" x14ac:dyDescent="0.3">
      <c r="C106"/>
      <c r="D106"/>
      <c r="E106"/>
      <c r="F106"/>
      <c r="G106"/>
    </row>
    <row r="107" spans="1:12" x14ac:dyDescent="0.3">
      <c r="C107"/>
      <c r="D107"/>
      <c r="E107"/>
      <c r="F107"/>
      <c r="G107"/>
    </row>
    <row r="108" spans="1:12" s="1" customFormat="1" x14ac:dyDescent="0.3">
      <c r="A108"/>
      <c r="B108"/>
      <c r="C108"/>
      <c r="D108"/>
      <c r="E108"/>
      <c r="F108"/>
      <c r="G108"/>
      <c r="L108"/>
    </row>
    <row r="109" spans="1:12" s="1" customFormat="1" x14ac:dyDescent="0.3">
      <c r="A109"/>
      <c r="B109"/>
      <c r="C109"/>
      <c r="D109"/>
      <c r="E109"/>
      <c r="F109"/>
      <c r="G109"/>
      <c r="L109"/>
    </row>
    <row r="110" spans="1:12" s="1" customFormat="1" x14ac:dyDescent="0.3">
      <c r="A110"/>
      <c r="B110"/>
      <c r="C110"/>
      <c r="D110"/>
      <c r="E110"/>
      <c r="F110"/>
      <c r="G110"/>
      <c r="L110"/>
    </row>
    <row r="111" spans="1:12" s="1" customFormat="1" x14ac:dyDescent="0.3">
      <c r="A111"/>
      <c r="B111"/>
      <c r="C111"/>
      <c r="D111"/>
      <c r="E111"/>
      <c r="F111"/>
      <c r="G111"/>
      <c r="L111"/>
    </row>
    <row r="112" spans="1:12" s="1" customFormat="1" x14ac:dyDescent="0.3">
      <c r="A112"/>
      <c r="B112"/>
      <c r="C112"/>
      <c r="D112"/>
      <c r="E112"/>
      <c r="F112"/>
      <c r="G112"/>
      <c r="L112"/>
    </row>
    <row r="113" spans="1:12" s="1" customFormat="1" x14ac:dyDescent="0.3">
      <c r="A113"/>
      <c r="B113"/>
      <c r="C113"/>
      <c r="D113"/>
      <c r="E113"/>
      <c r="F113"/>
      <c r="G113"/>
      <c r="L113"/>
    </row>
  </sheetData>
  <mergeCells count="38">
    <mergeCell ref="A3:K3"/>
    <mergeCell ref="B1:K1"/>
    <mergeCell ref="A79:A81"/>
    <mergeCell ref="A46:A48"/>
    <mergeCell ref="A51:K51"/>
    <mergeCell ref="A75:K75"/>
    <mergeCell ref="C77:E77"/>
    <mergeCell ref="F77:H77"/>
    <mergeCell ref="A5:K5"/>
    <mergeCell ref="A19:A21"/>
    <mergeCell ref="A22:A24"/>
    <mergeCell ref="A25:A27"/>
    <mergeCell ref="A28:A30"/>
    <mergeCell ref="A31:A33"/>
    <mergeCell ref="A11:K11"/>
    <mergeCell ref="C7:E7"/>
    <mergeCell ref="F7:H7"/>
    <mergeCell ref="A40:A42"/>
    <mergeCell ref="A43:A45"/>
    <mergeCell ref="A34:A36"/>
    <mergeCell ref="A37:A39"/>
    <mergeCell ref="C17:E17"/>
    <mergeCell ref="F17:H17"/>
    <mergeCell ref="A15:K15"/>
    <mergeCell ref="R43:R45"/>
    <mergeCell ref="R46:R48"/>
    <mergeCell ref="T7:V7"/>
    <mergeCell ref="W7:Y7"/>
    <mergeCell ref="R28:R30"/>
    <mergeCell ref="R31:R33"/>
    <mergeCell ref="R34:R36"/>
    <mergeCell ref="R37:R39"/>
    <mergeCell ref="R40:R42"/>
    <mergeCell ref="T17:V17"/>
    <mergeCell ref="W17:Y17"/>
    <mergeCell ref="R19:R21"/>
    <mergeCell ref="R22:R24"/>
    <mergeCell ref="R25:R27"/>
  </mergeCells>
  <pageMargins left="0.25" right="0.25" top="0.75" bottom="0.75" header="0.3" footer="0.3"/>
  <pageSetup paperSize="9" scale="96" fitToHeight="0" orientation="landscape" r:id="rId1"/>
  <rowBreaks count="3" manualBreakCount="3">
    <brk id="11" max="10" man="1"/>
    <brk id="39" max="10" man="1"/>
    <brk id="7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5"/>
  <sheetViews>
    <sheetView view="pageBreakPreview" topLeftCell="A28" zoomScale="90" zoomScaleNormal="90" zoomScaleSheetLayoutView="90" workbookViewId="0">
      <selection activeCell="D45" sqref="D45"/>
    </sheetView>
  </sheetViews>
  <sheetFormatPr baseColWidth="10" defaultRowHeight="14.4" outlineLevelRow="1" x14ac:dyDescent="0.3"/>
  <cols>
    <col min="1" max="1" width="31.5546875" customWidth="1"/>
    <col min="2" max="2" width="9.44140625" customWidth="1"/>
    <col min="3" max="8" width="13.88671875" style="1" customWidth="1"/>
    <col min="9" max="9" width="1.21875" style="1" customWidth="1"/>
    <col min="10" max="10" width="13.88671875" style="1" customWidth="1"/>
    <col min="11" max="11" width="14" style="1" customWidth="1"/>
    <col min="18" max="18" width="31.5546875" customWidth="1"/>
    <col min="19" max="19" width="9.44140625" customWidth="1"/>
    <col min="20" max="25" width="13.88671875" customWidth="1"/>
  </cols>
  <sheetData>
    <row r="1" spans="1:25" ht="52.2" customHeight="1" x14ac:dyDescent="0.3">
      <c r="A1" s="103" t="s">
        <v>73</v>
      </c>
      <c r="B1" s="103"/>
      <c r="C1" s="103"/>
      <c r="D1" s="103"/>
      <c r="E1" s="103"/>
      <c r="F1" s="103"/>
      <c r="G1" s="103"/>
      <c r="H1" s="103"/>
      <c r="I1" s="103"/>
      <c r="J1" s="103"/>
      <c r="K1" s="103"/>
    </row>
    <row r="3" spans="1:25" s="22" customFormat="1" ht="15.6" x14ac:dyDescent="0.3">
      <c r="B3" s="23"/>
      <c r="C3" s="99" t="s">
        <v>25</v>
      </c>
      <c r="D3" s="99"/>
      <c r="E3" s="99"/>
      <c r="F3" s="99" t="s">
        <v>26</v>
      </c>
      <c r="G3" s="99"/>
      <c r="H3" s="99"/>
      <c r="I3" s="1"/>
      <c r="J3" s="24" t="s">
        <v>2</v>
      </c>
      <c r="K3" s="24" t="s">
        <v>27</v>
      </c>
    </row>
    <row r="4" spans="1:25" s="30" customFormat="1" ht="50.4" customHeight="1" thickBot="1" x14ac:dyDescent="0.35">
      <c r="A4" s="25" t="s">
        <v>28</v>
      </c>
      <c r="B4" s="26" t="s">
        <v>29</v>
      </c>
      <c r="C4" s="27" t="s">
        <v>57</v>
      </c>
      <c r="D4" s="27" t="s">
        <v>31</v>
      </c>
      <c r="E4" s="28" t="s">
        <v>32</v>
      </c>
      <c r="F4" s="27" t="s">
        <v>57</v>
      </c>
      <c r="G4" s="27" t="s">
        <v>31</v>
      </c>
      <c r="H4" s="28" t="s">
        <v>32</v>
      </c>
      <c r="I4" s="1"/>
      <c r="J4" s="29" t="s">
        <v>32</v>
      </c>
      <c r="K4" s="29" t="s">
        <v>32</v>
      </c>
      <c r="R4" s="25" t="s">
        <v>28</v>
      </c>
      <c r="S4" s="89" t="s">
        <v>29</v>
      </c>
      <c r="T4" s="27" t="s">
        <v>79</v>
      </c>
      <c r="U4" s="27" t="s">
        <v>31</v>
      </c>
      <c r="V4" s="28" t="s">
        <v>80</v>
      </c>
      <c r="W4" s="27" t="s">
        <v>79</v>
      </c>
      <c r="X4" s="27" t="s">
        <v>31</v>
      </c>
      <c r="Y4" s="28" t="s">
        <v>80</v>
      </c>
    </row>
    <row r="5" spans="1:25" s="22" customFormat="1" ht="28.8" x14ac:dyDescent="0.3">
      <c r="A5" s="58" t="s">
        <v>43</v>
      </c>
      <c r="B5" s="31" t="s">
        <v>3</v>
      </c>
      <c r="C5" s="32">
        <f>T5/12</f>
        <v>206704.00250000003</v>
      </c>
      <c r="D5" s="33">
        <f>U5</f>
        <v>27.763749999999998</v>
      </c>
      <c r="E5" s="32">
        <f>C5/D5</f>
        <v>7445.1038674530655</v>
      </c>
      <c r="F5" s="32">
        <f>W5/12</f>
        <v>151634.52316666665</v>
      </c>
      <c r="G5" s="33">
        <f>X5</f>
        <v>25.9375</v>
      </c>
      <c r="H5" s="32">
        <f>F5/G5</f>
        <v>5846.150290763052</v>
      </c>
      <c r="I5" s="1"/>
      <c r="J5" s="34">
        <f>IFERROR(H5-E5,)</f>
        <v>-1598.9535766900135</v>
      </c>
      <c r="K5" s="35">
        <f>IFERROR(J5/E5,"-")</f>
        <v>-0.21476578502550939</v>
      </c>
      <c r="L5" s="36"/>
      <c r="R5" s="58" t="s">
        <v>43</v>
      </c>
      <c r="S5" s="31" t="s">
        <v>3</v>
      </c>
      <c r="T5" s="32">
        <v>2480448.0300000003</v>
      </c>
      <c r="U5" s="33">
        <v>27.763749999999998</v>
      </c>
      <c r="V5" s="32">
        <f>T5/U5</f>
        <v>89341.246409436775</v>
      </c>
      <c r="W5" s="32">
        <v>1819614.2779999997</v>
      </c>
      <c r="X5" s="33">
        <v>25.9375</v>
      </c>
      <c r="Y5" s="32">
        <f>W5/X5</f>
        <v>70153.80348915662</v>
      </c>
    </row>
    <row r="6" spans="1:25" s="22" customFormat="1" x14ac:dyDescent="0.3">
      <c r="A6" s="56"/>
      <c r="B6" s="38"/>
      <c r="C6" s="50"/>
      <c r="D6" s="51"/>
      <c r="E6" s="50"/>
      <c r="F6" s="50"/>
      <c r="G6" s="51"/>
      <c r="H6" s="50"/>
      <c r="I6" s="50"/>
      <c r="J6" s="50"/>
      <c r="K6" s="50"/>
      <c r="L6" s="36"/>
    </row>
    <row r="7" spans="1:25" s="22" customFormat="1" ht="34.799999999999997" customHeight="1" x14ac:dyDescent="0.3">
      <c r="A7" s="104" t="s">
        <v>75</v>
      </c>
      <c r="B7" s="105"/>
      <c r="C7" s="105"/>
      <c r="D7" s="105"/>
      <c r="E7" s="105"/>
      <c r="F7" s="105"/>
      <c r="G7" s="105"/>
      <c r="H7" s="105"/>
      <c r="I7" s="105"/>
      <c r="J7" s="105"/>
      <c r="K7" s="106"/>
      <c r="L7" s="36"/>
    </row>
    <row r="8" spans="1:25" s="22" customFormat="1" x14ac:dyDescent="0.3">
      <c r="A8" s="56"/>
      <c r="B8" s="38"/>
      <c r="C8" s="50"/>
      <c r="D8" s="51"/>
      <c r="E8" s="50"/>
      <c r="F8" s="50"/>
      <c r="G8" s="51"/>
      <c r="H8" s="50"/>
      <c r="I8" s="50"/>
      <c r="J8" s="50"/>
      <c r="K8" s="50"/>
      <c r="L8" s="36"/>
    </row>
    <row r="9" spans="1:25" s="22" customFormat="1" hidden="1" x14ac:dyDescent="0.3"/>
    <row r="11" spans="1:25" ht="52.8" customHeight="1" x14ac:dyDescent="0.3">
      <c r="A11" s="103" t="s">
        <v>74</v>
      </c>
      <c r="B11" s="103"/>
      <c r="C11" s="103"/>
      <c r="D11" s="103"/>
      <c r="E11" s="103"/>
      <c r="F11" s="103"/>
      <c r="G11" s="103"/>
      <c r="H11" s="103"/>
      <c r="I11" s="103"/>
      <c r="J11" s="103"/>
      <c r="K11" s="103"/>
    </row>
    <row r="13" spans="1:25" ht="15.6" x14ac:dyDescent="0.3">
      <c r="A13" s="22"/>
      <c r="B13" s="23"/>
      <c r="C13" s="99" t="s">
        <v>25</v>
      </c>
      <c r="D13" s="99"/>
      <c r="E13" s="99"/>
      <c r="F13" s="99" t="s">
        <v>26</v>
      </c>
      <c r="G13" s="99"/>
      <c r="H13" s="99"/>
      <c r="J13" s="24" t="s">
        <v>2</v>
      </c>
      <c r="K13" s="24" t="s">
        <v>27</v>
      </c>
      <c r="R13" s="22"/>
      <c r="S13" s="23"/>
      <c r="T13" s="99" t="s">
        <v>25</v>
      </c>
      <c r="U13" s="99"/>
      <c r="V13" s="99"/>
      <c r="W13" s="99" t="s">
        <v>26</v>
      </c>
      <c r="X13" s="99"/>
      <c r="Y13" s="99"/>
    </row>
    <row r="14" spans="1:25" ht="43.2" customHeight="1" x14ac:dyDescent="0.3">
      <c r="A14" s="25" t="s">
        <v>33</v>
      </c>
      <c r="B14" s="26" t="s">
        <v>29</v>
      </c>
      <c r="C14" s="27" t="s">
        <v>57</v>
      </c>
      <c r="D14" s="27" t="s">
        <v>31</v>
      </c>
      <c r="E14" s="28" t="s">
        <v>32</v>
      </c>
      <c r="F14" s="27" t="s">
        <v>57</v>
      </c>
      <c r="G14" s="27" t="s">
        <v>31</v>
      </c>
      <c r="H14" s="28" t="s">
        <v>32</v>
      </c>
      <c r="J14" s="29" t="s">
        <v>32</v>
      </c>
      <c r="K14" s="29" t="s">
        <v>32</v>
      </c>
      <c r="R14" s="25" t="s">
        <v>33</v>
      </c>
      <c r="S14" s="89" t="s">
        <v>29</v>
      </c>
      <c r="T14" s="27" t="s">
        <v>79</v>
      </c>
      <c r="U14" s="27" t="s">
        <v>31</v>
      </c>
      <c r="V14" s="28" t="s">
        <v>80</v>
      </c>
      <c r="W14" s="27" t="s">
        <v>79</v>
      </c>
      <c r="X14" s="27" t="s">
        <v>31</v>
      </c>
      <c r="Y14" s="28" t="s">
        <v>80</v>
      </c>
    </row>
    <row r="15" spans="1:25" x14ac:dyDescent="0.3">
      <c r="A15" s="100" t="s">
        <v>58</v>
      </c>
      <c r="B15" s="26" t="s">
        <v>3</v>
      </c>
      <c r="C15" s="2">
        <f>T15/12</f>
        <v>11031.966416666668</v>
      </c>
      <c r="D15" s="39">
        <f>U15</f>
        <v>3.9083333333333332</v>
      </c>
      <c r="E15" s="2">
        <f>IFERROR(C15/D15,"-")</f>
        <v>2822.6779744136466</v>
      </c>
      <c r="F15" s="2">
        <f>W15/12</f>
        <v>116857.77175</v>
      </c>
      <c r="G15" s="39">
        <f>X15</f>
        <v>40.598916666666661</v>
      </c>
      <c r="H15" s="2">
        <f>IFERROR(F15/G15,"-")</f>
        <v>2878.3470433324374</v>
      </c>
      <c r="J15" s="40">
        <f>IFERROR(H15-E15,)</f>
        <v>55.669068918790799</v>
      </c>
      <c r="K15" s="41">
        <f>IFERROR(J15/E15,"-")</f>
        <v>1.972207578172459E-2</v>
      </c>
      <c r="R15" s="100" t="s">
        <v>58</v>
      </c>
      <c r="S15" s="89" t="s">
        <v>3</v>
      </c>
      <c r="T15" s="2">
        <v>132383.59700000001</v>
      </c>
      <c r="U15" s="39">
        <v>3.9083333333333332</v>
      </c>
      <c r="V15" s="2">
        <f>IFERROR(T15/U15,"-")</f>
        <v>33872.135692963755</v>
      </c>
      <c r="W15" s="2">
        <v>1402293.2609999999</v>
      </c>
      <c r="X15" s="39">
        <v>40.598916666666661</v>
      </c>
      <c r="Y15" s="2">
        <f>IFERROR(W15/X15,"-")</f>
        <v>34540.164519989245</v>
      </c>
    </row>
    <row r="16" spans="1:25" x14ac:dyDescent="0.3">
      <c r="A16" s="101"/>
      <c r="B16" s="26" t="s">
        <v>4</v>
      </c>
      <c r="C16" s="2">
        <f t="shared" ref="C16:C18" si="0">T16/12</f>
        <v>16591.808999999997</v>
      </c>
      <c r="D16" s="39">
        <f>U16</f>
        <v>5.8944999999999999</v>
      </c>
      <c r="E16" s="2">
        <f>IFERROR(C16/D16,"-")</f>
        <v>2814.7949783696663</v>
      </c>
      <c r="F16" s="2">
        <f t="shared" ref="F16:F18" si="1">W16/12</f>
        <v>95837.75983333333</v>
      </c>
      <c r="G16" s="39">
        <f>X16</f>
        <v>33.188916666666664</v>
      </c>
      <c r="H16" s="2">
        <f>IFERROR(F16/G16,"-")</f>
        <v>2887.6435105092814</v>
      </c>
      <c r="J16" s="40">
        <f>IFERROR(H16-E16,)</f>
        <v>72.848532139615145</v>
      </c>
      <c r="K16" s="41">
        <f>IFERROR(J16/E16,"-")</f>
        <v>2.5880581960469863E-2</v>
      </c>
      <c r="R16" s="101"/>
      <c r="S16" s="89" t="s">
        <v>4</v>
      </c>
      <c r="T16" s="2">
        <v>199101.70799999998</v>
      </c>
      <c r="U16" s="39">
        <v>5.8944999999999999</v>
      </c>
      <c r="V16" s="2">
        <f>IFERROR(T16/U16,"-")</f>
        <v>33777.539740435997</v>
      </c>
      <c r="W16" s="2">
        <v>1150053.118</v>
      </c>
      <c r="X16" s="39">
        <v>33.188916666666664</v>
      </c>
      <c r="Y16" s="2">
        <f>IFERROR(W16/X16,"-")</f>
        <v>34651.722126111381</v>
      </c>
    </row>
    <row r="17" spans="1:25" x14ac:dyDescent="0.3">
      <c r="A17" s="102"/>
      <c r="B17" s="26" t="s">
        <v>5</v>
      </c>
      <c r="C17" s="2">
        <f t="shared" si="0"/>
        <v>28365.107250000001</v>
      </c>
      <c r="D17" s="39">
        <f>U17</f>
        <v>11.992416666666667</v>
      </c>
      <c r="E17" s="2">
        <f>IFERROR(C17/D17,"-")</f>
        <v>2365.2536464015452</v>
      </c>
      <c r="F17" s="2">
        <f t="shared" si="1"/>
        <v>208100.75808333335</v>
      </c>
      <c r="G17" s="39">
        <f>X17</f>
        <v>86.012583333333325</v>
      </c>
      <c r="H17" s="2">
        <f>IFERROR(F17/G17,"-")</f>
        <v>2419.4222521704678</v>
      </c>
      <c r="J17" s="40">
        <f>IFERROR(H17-E17,)</f>
        <v>54.168605768922589</v>
      </c>
      <c r="K17" s="41">
        <f>IFERROR(J17/E17,"-")</f>
        <v>2.2901816831075915E-2</v>
      </c>
      <c r="R17" s="102"/>
      <c r="S17" s="89" t="s">
        <v>5</v>
      </c>
      <c r="T17" s="2">
        <v>340381.28700000001</v>
      </c>
      <c r="U17" s="39">
        <v>11.992416666666667</v>
      </c>
      <c r="V17" s="2">
        <f>IFERROR(T17/U17,"-")</f>
        <v>28383.043756818544</v>
      </c>
      <c r="W17" s="2">
        <v>2497209.0970000001</v>
      </c>
      <c r="X17" s="39">
        <v>86.012583333333325</v>
      </c>
      <c r="Y17" s="2">
        <f>IFERROR(W17/X17,"-")</f>
        <v>29033.06702604561</v>
      </c>
    </row>
    <row r="18" spans="1:25" x14ac:dyDescent="0.3">
      <c r="A18" s="100" t="s">
        <v>59</v>
      </c>
      <c r="B18" s="26" t="s">
        <v>3</v>
      </c>
      <c r="C18" s="2">
        <f t="shared" si="0"/>
        <v>19197.837916666667</v>
      </c>
      <c r="D18" s="39">
        <f>U18</f>
        <v>5.3223333333333338</v>
      </c>
      <c r="E18" s="2">
        <f>IFERROR(C18/D18,"-")</f>
        <v>3607.0341172418111</v>
      </c>
      <c r="F18" s="2">
        <f t="shared" si="1"/>
        <v>31965.956833333334</v>
      </c>
      <c r="G18" s="39">
        <f>X18</f>
        <v>9.8320833333333333</v>
      </c>
      <c r="H18" s="2">
        <f>IFERROR(F18/G18,"-")</f>
        <v>3251.1885578675256</v>
      </c>
      <c r="J18" s="40">
        <f>IFERROR(H18-E18,)</f>
        <v>-355.84555937428559</v>
      </c>
      <c r="K18" s="41">
        <f>IFERROR(J18/E18,"-")</f>
        <v>-9.8653228056071129E-2</v>
      </c>
      <c r="R18" s="100" t="s">
        <v>59</v>
      </c>
      <c r="S18" s="89" t="s">
        <v>3</v>
      </c>
      <c r="T18" s="2">
        <v>230374.05500000002</v>
      </c>
      <c r="U18" s="39">
        <v>5.3223333333333338</v>
      </c>
      <c r="V18" s="2">
        <f>IFERROR(T18/U18,"-")</f>
        <v>43284.409406901737</v>
      </c>
      <c r="W18" s="2">
        <v>383591.48200000002</v>
      </c>
      <c r="X18" s="39">
        <v>9.8320833333333333</v>
      </c>
      <c r="Y18" s="2">
        <f>IFERROR(W18/X18,"-")</f>
        <v>39014.26269441031</v>
      </c>
    </row>
    <row r="19" spans="1:25" x14ac:dyDescent="0.3">
      <c r="A19" s="101"/>
      <c r="B19" s="26" t="s">
        <v>4</v>
      </c>
      <c r="C19" s="2">
        <f t="shared" ref="C19:C31" si="2">T19/12</f>
        <v>0</v>
      </c>
      <c r="D19" s="39">
        <f t="shared" ref="D19:D31" si="3">U19</f>
        <v>0</v>
      </c>
      <c r="E19" s="2" t="str">
        <f t="shared" ref="E19:E31" si="4">IFERROR(C19/D19,"-")</f>
        <v>-</v>
      </c>
      <c r="F19" s="2">
        <f t="shared" ref="F19:F31" si="5">W19/12</f>
        <v>1167.2068333333334</v>
      </c>
      <c r="G19" s="39">
        <f t="shared" ref="G19:G31" si="6">X19</f>
        <v>0.38066666666666665</v>
      </c>
      <c r="H19" s="2">
        <f t="shared" ref="H19:H31" si="7">IFERROR(F19/G19,"-")</f>
        <v>3066.2176007005255</v>
      </c>
      <c r="J19" s="40">
        <f>IFERROR(H19-E19,)</f>
        <v>0</v>
      </c>
      <c r="K19" s="41" t="str">
        <f>IFERROR(J19/E19,"-")</f>
        <v>-</v>
      </c>
      <c r="R19" s="101"/>
      <c r="S19" s="89" t="s">
        <v>4</v>
      </c>
      <c r="T19" s="2"/>
      <c r="U19" s="39"/>
      <c r="V19" s="2" t="str">
        <f>IFERROR(T19/U19,"-")</f>
        <v>-</v>
      </c>
      <c r="W19" s="2">
        <v>14006.482</v>
      </c>
      <c r="X19" s="39">
        <v>0.38066666666666665</v>
      </c>
      <c r="Y19" s="2">
        <f>IFERROR(W19/X19,"-")</f>
        <v>36794.611208406306</v>
      </c>
    </row>
    <row r="20" spans="1:25" x14ac:dyDescent="0.3">
      <c r="A20" s="102"/>
      <c r="B20" s="26" t="s">
        <v>5</v>
      </c>
      <c r="C20" s="83"/>
      <c r="D20" s="84"/>
      <c r="E20" s="83"/>
      <c r="F20" s="83"/>
      <c r="G20" s="84"/>
      <c r="H20" s="83"/>
      <c r="J20" s="83"/>
      <c r="K20" s="85"/>
      <c r="R20" s="102"/>
      <c r="S20" s="89" t="s">
        <v>5</v>
      </c>
      <c r="T20" s="83"/>
      <c r="U20" s="84"/>
      <c r="V20" s="83"/>
      <c r="W20" s="83"/>
      <c r="X20" s="84"/>
      <c r="Y20" s="83"/>
    </row>
    <row r="21" spans="1:25" x14ac:dyDescent="0.3">
      <c r="A21" s="100" t="s">
        <v>60</v>
      </c>
      <c r="B21" s="26" t="s">
        <v>3</v>
      </c>
      <c r="C21" s="2">
        <f t="shared" si="2"/>
        <v>12548.618583333335</v>
      </c>
      <c r="D21" s="39">
        <f t="shared" si="3"/>
        <v>3.3305833333333332</v>
      </c>
      <c r="E21" s="2">
        <f t="shared" si="4"/>
        <v>3767.6939224860516</v>
      </c>
      <c r="F21" s="2">
        <f t="shared" si="5"/>
        <v>36647.933083333337</v>
      </c>
      <c r="G21" s="39">
        <f t="shared" si="6"/>
        <v>14.062916666666665</v>
      </c>
      <c r="H21" s="2">
        <f t="shared" si="7"/>
        <v>2605.9980267251349</v>
      </c>
      <c r="J21" s="40">
        <f>IFERROR(H21-E21,)</f>
        <v>-1161.6958957609168</v>
      </c>
      <c r="K21" s="41">
        <f>IFERROR(J21/E21,"-")</f>
        <v>-0.3083307507618322</v>
      </c>
      <c r="R21" s="100" t="s">
        <v>60</v>
      </c>
      <c r="S21" s="89" t="s">
        <v>3</v>
      </c>
      <c r="T21" s="2">
        <v>150583.42300000001</v>
      </c>
      <c r="U21" s="39">
        <v>3.3305833333333332</v>
      </c>
      <c r="V21" s="2">
        <f t="shared" ref="V21:V31" si="8">IFERROR(T21/U21,"-")</f>
        <v>45212.327069832616</v>
      </c>
      <c r="W21" s="2">
        <v>439775.19700000004</v>
      </c>
      <c r="X21" s="39">
        <v>14.062916666666665</v>
      </c>
      <c r="Y21" s="2">
        <f t="shared" ref="Y21:Y31" si="9">IFERROR(W21/X21,"-")</f>
        <v>31271.976320701619</v>
      </c>
    </row>
    <row r="22" spans="1:25" x14ac:dyDescent="0.3">
      <c r="A22" s="101"/>
      <c r="B22" s="26" t="s">
        <v>4</v>
      </c>
      <c r="C22" s="83"/>
      <c r="D22" s="84"/>
      <c r="E22" s="83"/>
      <c r="F22" s="83"/>
      <c r="G22" s="84"/>
      <c r="H22" s="83"/>
      <c r="J22" s="83"/>
      <c r="K22" s="85"/>
      <c r="R22" s="101"/>
      <c r="S22" s="89" t="s">
        <v>4</v>
      </c>
      <c r="T22" s="83"/>
      <c r="U22" s="84"/>
      <c r="V22" s="83" t="str">
        <f t="shared" si="8"/>
        <v>-</v>
      </c>
      <c r="W22" s="83"/>
      <c r="X22" s="84"/>
      <c r="Y22" s="83" t="str">
        <f t="shared" si="9"/>
        <v>-</v>
      </c>
    </row>
    <row r="23" spans="1:25" x14ac:dyDescent="0.3">
      <c r="A23" s="102"/>
      <c r="B23" s="26" t="s">
        <v>5</v>
      </c>
      <c r="C23" s="83"/>
      <c r="D23" s="84"/>
      <c r="E23" s="83"/>
      <c r="F23" s="83"/>
      <c r="G23" s="84"/>
      <c r="H23" s="83"/>
      <c r="J23" s="83"/>
      <c r="K23" s="85"/>
      <c r="R23" s="102"/>
      <c r="S23" s="89" t="s">
        <v>5</v>
      </c>
      <c r="T23" s="83"/>
      <c r="U23" s="84"/>
      <c r="V23" s="83" t="str">
        <f t="shared" si="8"/>
        <v>-</v>
      </c>
      <c r="W23" s="83"/>
      <c r="X23" s="84"/>
      <c r="Y23" s="83" t="str">
        <f t="shared" si="9"/>
        <v>-</v>
      </c>
    </row>
    <row r="24" spans="1:25" x14ac:dyDescent="0.3">
      <c r="A24" s="100" t="s">
        <v>61</v>
      </c>
      <c r="B24" s="26" t="s">
        <v>3</v>
      </c>
      <c r="C24" s="2">
        <f t="shared" si="2"/>
        <v>18251.201499999999</v>
      </c>
      <c r="D24" s="39">
        <f t="shared" si="3"/>
        <v>4.5944166666666666</v>
      </c>
      <c r="E24" s="2">
        <f t="shared" si="4"/>
        <v>3972.4741624798212</v>
      </c>
      <c r="F24" s="2">
        <f t="shared" si="5"/>
        <v>2678.4241666666667</v>
      </c>
      <c r="G24" s="39">
        <f t="shared" si="6"/>
        <v>0.75</v>
      </c>
      <c r="H24" s="2">
        <f t="shared" si="7"/>
        <v>3571.2322222222224</v>
      </c>
      <c r="J24" s="40">
        <f t="shared" ref="J24:J31" si="10">IFERROR(H24-E24,)</f>
        <v>-401.2419402575988</v>
      </c>
      <c r="K24" s="41">
        <f t="shared" ref="K24:K31" si="11">IFERROR(J24/E24,"-")</f>
        <v>-0.10100555065841463</v>
      </c>
      <c r="R24" s="100" t="s">
        <v>61</v>
      </c>
      <c r="S24" s="89" t="s">
        <v>3</v>
      </c>
      <c r="T24" s="2">
        <v>219014.41800000001</v>
      </c>
      <c r="U24" s="39">
        <v>4.5944166666666666</v>
      </c>
      <c r="V24" s="2">
        <f t="shared" si="8"/>
        <v>47669.689949757863</v>
      </c>
      <c r="W24" s="2">
        <v>32141.09</v>
      </c>
      <c r="X24" s="39">
        <v>0.75</v>
      </c>
      <c r="Y24" s="2">
        <f t="shared" si="9"/>
        <v>42854.786666666667</v>
      </c>
    </row>
    <row r="25" spans="1:25" x14ac:dyDescent="0.3">
      <c r="A25" s="101"/>
      <c r="B25" s="26" t="s">
        <v>4</v>
      </c>
      <c r="C25" s="2">
        <f t="shared" si="2"/>
        <v>9708.090416666666</v>
      </c>
      <c r="D25" s="39">
        <f t="shared" si="3"/>
        <v>3.4555833333333332</v>
      </c>
      <c r="E25" s="2">
        <f t="shared" si="4"/>
        <v>2809.3926495767719</v>
      </c>
      <c r="F25" s="2">
        <f t="shared" si="5"/>
        <v>29715.070166666668</v>
      </c>
      <c r="G25" s="39">
        <f t="shared" si="6"/>
        <v>11.507083333333334</v>
      </c>
      <c r="H25" s="2">
        <f t="shared" si="7"/>
        <v>2582.3285802223268</v>
      </c>
      <c r="J25" s="40">
        <f t="shared" si="10"/>
        <v>-227.06406935444511</v>
      </c>
      <c r="K25" s="41">
        <f t="shared" si="11"/>
        <v>-8.0823187669638044E-2</v>
      </c>
      <c r="R25" s="101"/>
      <c r="S25" s="89" t="s">
        <v>4</v>
      </c>
      <c r="T25" s="2">
        <v>116497.08499999999</v>
      </c>
      <c r="U25" s="39">
        <v>3.4555833333333332</v>
      </c>
      <c r="V25" s="2">
        <f t="shared" si="8"/>
        <v>33712.711794921262</v>
      </c>
      <c r="W25" s="2">
        <v>356580.842</v>
      </c>
      <c r="X25" s="39">
        <v>11.507083333333334</v>
      </c>
      <c r="Y25" s="2">
        <f t="shared" si="9"/>
        <v>30987.942962667919</v>
      </c>
    </row>
    <row r="26" spans="1:25" x14ac:dyDescent="0.3">
      <c r="A26" s="102"/>
      <c r="B26" s="26" t="s">
        <v>5</v>
      </c>
      <c r="C26" s="2">
        <f t="shared" si="2"/>
        <v>5264.1860000000006</v>
      </c>
      <c r="D26" s="39">
        <f t="shared" si="3"/>
        <v>1.7826666666666666</v>
      </c>
      <c r="E26" s="2">
        <f t="shared" si="4"/>
        <v>2952.9839192221393</v>
      </c>
      <c r="F26" s="2">
        <f t="shared" si="5"/>
        <v>94105.285499999998</v>
      </c>
      <c r="G26" s="39">
        <f t="shared" si="6"/>
        <v>39.953916666666672</v>
      </c>
      <c r="H26" s="2">
        <f t="shared" si="7"/>
        <v>2355.3456920160097</v>
      </c>
      <c r="J26" s="40">
        <f t="shared" si="10"/>
        <v>-597.63822720612961</v>
      </c>
      <c r="K26" s="41">
        <f t="shared" si="11"/>
        <v>-0.20238451801781454</v>
      </c>
      <c r="R26" s="102"/>
      <c r="S26" s="89" t="s">
        <v>5</v>
      </c>
      <c r="T26" s="2">
        <v>63170.232000000004</v>
      </c>
      <c r="U26" s="39">
        <v>1.7826666666666666</v>
      </c>
      <c r="V26" s="2">
        <f t="shared" si="8"/>
        <v>35435.807030665674</v>
      </c>
      <c r="W26" s="2">
        <v>1129263.426</v>
      </c>
      <c r="X26" s="39">
        <v>39.953916666666672</v>
      </c>
      <c r="Y26" s="2">
        <f t="shared" si="9"/>
        <v>28264.148304192116</v>
      </c>
    </row>
    <row r="27" spans="1:25" x14ac:dyDescent="0.3">
      <c r="A27" s="100" t="s">
        <v>62</v>
      </c>
      <c r="B27" s="26" t="s">
        <v>3</v>
      </c>
      <c r="C27" s="2">
        <f t="shared" si="2"/>
        <v>27549.550166666664</v>
      </c>
      <c r="D27" s="39">
        <f t="shared" si="3"/>
        <v>4.6749999999999998</v>
      </c>
      <c r="E27" s="2">
        <f t="shared" si="4"/>
        <v>5892.9519073083775</v>
      </c>
      <c r="F27" s="2">
        <f t="shared" si="5"/>
        <v>10428.142916666666</v>
      </c>
      <c r="G27" s="39">
        <f t="shared" si="6"/>
        <v>2.5403333333333333</v>
      </c>
      <c r="H27" s="2">
        <f t="shared" si="7"/>
        <v>4105.0293596640859</v>
      </c>
      <c r="J27" s="40">
        <f t="shared" si="10"/>
        <v>-1787.9225476442916</v>
      </c>
      <c r="K27" s="41">
        <f t="shared" si="11"/>
        <v>-0.30340015933728032</v>
      </c>
      <c r="R27" s="100" t="s">
        <v>62</v>
      </c>
      <c r="S27" s="89" t="s">
        <v>3</v>
      </c>
      <c r="T27" s="2">
        <v>330594.60199999996</v>
      </c>
      <c r="U27" s="39">
        <v>4.6749999999999998</v>
      </c>
      <c r="V27" s="2">
        <f t="shared" si="8"/>
        <v>70715.422887700523</v>
      </c>
      <c r="W27" s="2">
        <v>125137.715</v>
      </c>
      <c r="X27" s="39">
        <v>2.5403333333333333</v>
      </c>
      <c r="Y27" s="2">
        <f t="shared" si="9"/>
        <v>49260.35231596903</v>
      </c>
    </row>
    <row r="28" spans="1:25" x14ac:dyDescent="0.3">
      <c r="A28" s="101"/>
      <c r="B28" s="26" t="s">
        <v>4</v>
      </c>
      <c r="C28" s="2">
        <f t="shared" si="2"/>
        <v>43111.231499999994</v>
      </c>
      <c r="D28" s="39">
        <f t="shared" si="3"/>
        <v>13.240333333333332</v>
      </c>
      <c r="E28" s="2">
        <f t="shared" si="4"/>
        <v>3256.0533345081944</v>
      </c>
      <c r="F28" s="2">
        <f t="shared" si="5"/>
        <v>5731.5508333333337</v>
      </c>
      <c r="G28" s="39">
        <f t="shared" si="6"/>
        <v>2</v>
      </c>
      <c r="H28" s="2">
        <f t="shared" si="7"/>
        <v>2865.7754166666668</v>
      </c>
      <c r="J28" s="40">
        <f t="shared" si="10"/>
        <v>-390.2779178415276</v>
      </c>
      <c r="K28" s="41">
        <f t="shared" si="11"/>
        <v>-0.11986226199223991</v>
      </c>
      <c r="R28" s="101"/>
      <c r="S28" s="89" t="s">
        <v>4</v>
      </c>
      <c r="T28" s="2">
        <v>517334.77799999993</v>
      </c>
      <c r="U28" s="39">
        <v>13.240333333333332</v>
      </c>
      <c r="V28" s="2">
        <f t="shared" si="8"/>
        <v>39072.640014098331</v>
      </c>
      <c r="W28" s="2">
        <v>68778.61</v>
      </c>
      <c r="X28" s="39">
        <v>2</v>
      </c>
      <c r="Y28" s="2">
        <f t="shared" si="9"/>
        <v>34389.305</v>
      </c>
    </row>
    <row r="29" spans="1:25" x14ac:dyDescent="0.3">
      <c r="A29" s="102"/>
      <c r="B29" s="26" t="s">
        <v>5</v>
      </c>
      <c r="C29" s="2">
        <f t="shared" si="2"/>
        <v>98037.786916666664</v>
      </c>
      <c r="D29" s="39">
        <f t="shared" si="3"/>
        <v>41.508500000000005</v>
      </c>
      <c r="E29" s="2">
        <f t="shared" si="4"/>
        <v>2361.8725542158027</v>
      </c>
      <c r="F29" s="2">
        <f t="shared" si="5"/>
        <v>71663.945500000016</v>
      </c>
      <c r="G29" s="39">
        <f t="shared" si="6"/>
        <v>30.01583333333333</v>
      </c>
      <c r="H29" s="2">
        <f t="shared" si="7"/>
        <v>2387.5380937838372</v>
      </c>
      <c r="J29" s="40">
        <f t="shared" si="10"/>
        <v>25.665539568034546</v>
      </c>
      <c r="K29" s="41">
        <f t="shared" si="11"/>
        <v>1.0866606465375567E-2</v>
      </c>
      <c r="R29" s="102"/>
      <c r="S29" s="89" t="s">
        <v>5</v>
      </c>
      <c r="T29" s="2">
        <v>1176453.443</v>
      </c>
      <c r="U29" s="39">
        <v>41.508500000000005</v>
      </c>
      <c r="V29" s="2">
        <f t="shared" si="8"/>
        <v>28342.470650589636</v>
      </c>
      <c r="W29" s="2">
        <v>859967.34600000014</v>
      </c>
      <c r="X29" s="39">
        <v>30.01583333333333</v>
      </c>
      <c r="Y29" s="2">
        <f t="shared" si="9"/>
        <v>28650.457125406043</v>
      </c>
    </row>
    <row r="30" spans="1:25" x14ac:dyDescent="0.3">
      <c r="A30" s="100" t="s">
        <v>63</v>
      </c>
      <c r="B30" s="26" t="s">
        <v>3</v>
      </c>
      <c r="C30" s="2">
        <f t="shared" si="2"/>
        <v>0</v>
      </c>
      <c r="D30" s="39">
        <f t="shared" si="3"/>
        <v>0</v>
      </c>
      <c r="E30" s="2" t="str">
        <f t="shared" si="4"/>
        <v>-</v>
      </c>
      <c r="F30" s="2">
        <f t="shared" si="5"/>
        <v>28243.148666666671</v>
      </c>
      <c r="G30" s="39">
        <f t="shared" si="6"/>
        <v>10.641166666666667</v>
      </c>
      <c r="H30" s="2">
        <f t="shared" si="7"/>
        <v>2654.1402415148718</v>
      </c>
      <c r="J30" s="40">
        <f t="shared" si="10"/>
        <v>0</v>
      </c>
      <c r="K30" s="41" t="str">
        <f t="shared" si="11"/>
        <v>-</v>
      </c>
      <c r="R30" s="100" t="s">
        <v>63</v>
      </c>
      <c r="S30" s="89" t="s">
        <v>3</v>
      </c>
      <c r="T30" s="2"/>
      <c r="U30" s="39"/>
      <c r="V30" s="2" t="str">
        <f t="shared" si="8"/>
        <v>-</v>
      </c>
      <c r="W30" s="2">
        <v>338917.78400000004</v>
      </c>
      <c r="X30" s="39">
        <v>10.641166666666667</v>
      </c>
      <c r="Y30" s="2">
        <f t="shared" si="9"/>
        <v>31849.68289817846</v>
      </c>
    </row>
    <row r="31" spans="1:25" x14ac:dyDescent="0.3">
      <c r="A31" s="101"/>
      <c r="B31" s="26" t="s">
        <v>4</v>
      </c>
      <c r="C31" s="2">
        <f t="shared" si="2"/>
        <v>7373.5749999999998</v>
      </c>
      <c r="D31" s="39">
        <f t="shared" si="3"/>
        <v>3</v>
      </c>
      <c r="E31" s="2">
        <f t="shared" si="4"/>
        <v>2457.8583333333331</v>
      </c>
      <c r="F31" s="2">
        <f t="shared" si="5"/>
        <v>0</v>
      </c>
      <c r="G31" s="39">
        <f t="shared" si="6"/>
        <v>0</v>
      </c>
      <c r="H31" s="2" t="str">
        <f t="shared" si="7"/>
        <v>-</v>
      </c>
      <c r="J31" s="40">
        <f t="shared" si="10"/>
        <v>0</v>
      </c>
      <c r="K31" s="41">
        <f t="shared" si="11"/>
        <v>0</v>
      </c>
      <c r="R31" s="101"/>
      <c r="S31" s="89" t="s">
        <v>4</v>
      </c>
      <c r="T31" s="2">
        <v>88482.9</v>
      </c>
      <c r="U31" s="39">
        <v>3</v>
      </c>
      <c r="V31" s="2">
        <f t="shared" si="8"/>
        <v>29494.3</v>
      </c>
      <c r="W31" s="2"/>
      <c r="X31" s="39"/>
      <c r="Y31" s="2" t="str">
        <f t="shared" si="9"/>
        <v>-</v>
      </c>
    </row>
    <row r="32" spans="1:25" x14ac:dyDescent="0.3">
      <c r="A32" s="102"/>
      <c r="B32" s="26" t="s">
        <v>5</v>
      </c>
      <c r="C32" s="83"/>
      <c r="D32" s="84"/>
      <c r="E32" s="83"/>
      <c r="F32" s="83"/>
      <c r="G32" s="84"/>
      <c r="H32" s="83"/>
      <c r="J32" s="83"/>
      <c r="K32" s="85"/>
      <c r="R32" s="102"/>
      <c r="S32" s="89" t="s">
        <v>5</v>
      </c>
      <c r="T32" s="83"/>
      <c r="U32" s="84"/>
      <c r="V32" s="83"/>
      <c r="W32" s="83"/>
      <c r="X32" s="84"/>
      <c r="Y32" s="83"/>
    </row>
    <row r="33" spans="1:25" x14ac:dyDescent="0.3">
      <c r="A33" s="100" t="s">
        <v>64</v>
      </c>
      <c r="B33" s="26" t="s">
        <v>3</v>
      </c>
      <c r="C33" s="83"/>
      <c r="D33" s="84"/>
      <c r="E33" s="83"/>
      <c r="F33" s="83"/>
      <c r="G33" s="84"/>
      <c r="H33" s="83"/>
      <c r="J33" s="83"/>
      <c r="K33" s="85"/>
      <c r="R33" s="100" t="s">
        <v>64</v>
      </c>
      <c r="S33" s="89" t="s">
        <v>3</v>
      </c>
      <c r="T33" s="83"/>
      <c r="U33" s="84"/>
      <c r="V33" s="83"/>
      <c r="W33" s="83"/>
      <c r="X33" s="84"/>
      <c r="Y33" s="83"/>
    </row>
    <row r="34" spans="1:25" x14ac:dyDescent="0.3">
      <c r="A34" s="101"/>
      <c r="B34" s="26" t="s">
        <v>4</v>
      </c>
      <c r="C34" s="83"/>
      <c r="D34" s="84"/>
      <c r="E34" s="83"/>
      <c r="F34" s="83"/>
      <c r="G34" s="84"/>
      <c r="H34" s="83"/>
      <c r="J34" s="83"/>
      <c r="K34" s="85"/>
      <c r="R34" s="101"/>
      <c r="S34" s="89" t="s">
        <v>4</v>
      </c>
      <c r="T34" s="83"/>
      <c r="U34" s="84"/>
      <c r="V34" s="83"/>
      <c r="W34" s="83"/>
      <c r="X34" s="84"/>
      <c r="Y34" s="83"/>
    </row>
    <row r="35" spans="1:25" x14ac:dyDescent="0.3">
      <c r="A35" s="102"/>
      <c r="B35" s="26" t="s">
        <v>5</v>
      </c>
      <c r="C35" s="83"/>
      <c r="D35" s="84"/>
      <c r="E35" s="83"/>
      <c r="F35" s="83"/>
      <c r="G35" s="84"/>
      <c r="H35" s="83"/>
      <c r="J35" s="83"/>
      <c r="K35" s="85"/>
      <c r="R35" s="102"/>
      <c r="S35" s="89" t="s">
        <v>5</v>
      </c>
      <c r="T35" s="83"/>
      <c r="U35" s="84"/>
      <c r="V35" s="83"/>
      <c r="W35" s="83"/>
      <c r="X35" s="84"/>
      <c r="Y35" s="83"/>
    </row>
    <row r="36" spans="1:25" x14ac:dyDescent="0.3">
      <c r="A36" s="100" t="s">
        <v>65</v>
      </c>
      <c r="B36" s="26" t="s">
        <v>3</v>
      </c>
      <c r="C36" s="2">
        <f>T36/12</f>
        <v>15369.845000000001</v>
      </c>
      <c r="D36" s="39">
        <f>U36</f>
        <v>4.4211666666666662</v>
      </c>
      <c r="E36" s="2">
        <f>IFERROR(C36/D36,"-")</f>
        <v>3476.4228898857773</v>
      </c>
      <c r="F36" s="2">
        <f>W36/12</f>
        <v>20301.659083333336</v>
      </c>
      <c r="G36" s="39">
        <f>X36</f>
        <v>6.8499166666666671</v>
      </c>
      <c r="H36" s="2">
        <f>IFERROR(F36/G36,"-")</f>
        <v>2963.7819073224737</v>
      </c>
      <c r="J36" s="40">
        <f>IFERROR(H36-E36,)</f>
        <v>-512.64098256330362</v>
      </c>
      <c r="K36" s="41">
        <f>IFERROR(J36/E36,"-")</f>
        <v>-0.14746220434078064</v>
      </c>
      <c r="R36" s="100" t="s">
        <v>65</v>
      </c>
      <c r="S36" s="89" t="s">
        <v>3</v>
      </c>
      <c r="T36" s="2">
        <v>184438.14</v>
      </c>
      <c r="U36" s="39">
        <v>4.4211666666666662</v>
      </c>
      <c r="V36" s="2">
        <f>IFERROR(T36/U36,"-")</f>
        <v>41717.074678629331</v>
      </c>
      <c r="W36" s="2">
        <v>243619.90900000001</v>
      </c>
      <c r="X36" s="39">
        <v>6.8499166666666671</v>
      </c>
      <c r="Y36" s="2">
        <f>IFERROR(W36/X36,"-")</f>
        <v>35565.38288786968</v>
      </c>
    </row>
    <row r="37" spans="1:25" x14ac:dyDescent="0.3">
      <c r="A37" s="101"/>
      <c r="B37" s="26" t="s">
        <v>4</v>
      </c>
      <c r="C37" s="83"/>
      <c r="D37" s="84"/>
      <c r="E37" s="83"/>
      <c r="F37" s="83"/>
      <c r="G37" s="84"/>
      <c r="H37" s="83"/>
      <c r="J37" s="83"/>
      <c r="K37" s="85"/>
      <c r="R37" s="101"/>
      <c r="S37" s="89" t="s">
        <v>4</v>
      </c>
      <c r="T37" s="83"/>
      <c r="U37" s="84"/>
      <c r="V37" s="83"/>
      <c r="W37" s="83"/>
      <c r="X37" s="84"/>
      <c r="Y37" s="83"/>
    </row>
    <row r="38" spans="1:25" x14ac:dyDescent="0.3">
      <c r="A38" s="102"/>
      <c r="B38" s="26" t="s">
        <v>5</v>
      </c>
      <c r="C38" s="83"/>
      <c r="D38" s="84"/>
      <c r="E38" s="83"/>
      <c r="F38" s="83"/>
      <c r="G38" s="84"/>
      <c r="H38" s="83"/>
      <c r="J38" s="83"/>
      <c r="K38" s="85"/>
      <c r="R38" s="102"/>
      <c r="S38" s="89" t="s">
        <v>5</v>
      </c>
      <c r="T38" s="83"/>
      <c r="U38" s="84"/>
      <c r="V38" s="83"/>
      <c r="W38" s="83"/>
      <c r="X38" s="84"/>
      <c r="Y38" s="83"/>
    </row>
    <row r="39" spans="1:25" x14ac:dyDescent="0.3">
      <c r="A39" s="94" t="s">
        <v>66</v>
      </c>
      <c r="B39" s="26" t="s">
        <v>3</v>
      </c>
      <c r="C39" s="2">
        <f>T39/12</f>
        <v>0</v>
      </c>
      <c r="D39" s="39">
        <f>U39</f>
        <v>0</v>
      </c>
      <c r="E39" s="2" t="str">
        <f>IFERROR(C39/D39,"-")</f>
        <v>-</v>
      </c>
      <c r="F39" s="2">
        <f>W39/12</f>
        <v>8725.9270000000015</v>
      </c>
      <c r="G39" s="39">
        <f>X39</f>
        <v>2.5666666666666664</v>
      </c>
      <c r="H39" s="2">
        <f>IFERROR(F39/G39,"-")</f>
        <v>3399.7118181818191</v>
      </c>
      <c r="J39" s="40">
        <f>IFERROR(H39-E39,)</f>
        <v>0</v>
      </c>
      <c r="K39" s="41" t="str">
        <f>IFERROR(J39/E39,"-")</f>
        <v>-</v>
      </c>
      <c r="R39" s="94" t="s">
        <v>66</v>
      </c>
      <c r="S39" s="89" t="s">
        <v>3</v>
      </c>
      <c r="T39" s="2">
        <v>0</v>
      </c>
      <c r="U39" s="39">
        <v>0</v>
      </c>
      <c r="V39" s="2" t="str">
        <f>IFERROR(T39/U39,"-")</f>
        <v>-</v>
      </c>
      <c r="W39" s="2">
        <v>104711.12400000001</v>
      </c>
      <c r="X39" s="39">
        <v>2.5666666666666664</v>
      </c>
      <c r="Y39" s="2">
        <f>IFERROR(W39/X39,"-")</f>
        <v>40796.541818181824</v>
      </c>
    </row>
    <row r="40" spans="1:25" x14ac:dyDescent="0.3">
      <c r="A40" s="94"/>
      <c r="B40" s="26" t="s">
        <v>4</v>
      </c>
      <c r="C40" s="83"/>
      <c r="D40" s="84"/>
      <c r="E40" s="83"/>
      <c r="F40" s="83"/>
      <c r="G40" s="84"/>
      <c r="H40" s="83"/>
      <c r="J40" s="83"/>
      <c r="K40" s="85"/>
      <c r="R40" s="94"/>
      <c r="S40" s="89" t="s">
        <v>4</v>
      </c>
      <c r="T40" s="83"/>
      <c r="U40" s="84"/>
      <c r="V40" s="83"/>
      <c r="W40" s="83"/>
      <c r="X40" s="84"/>
      <c r="Y40" s="83"/>
    </row>
    <row r="41" spans="1:25" ht="15" thickBot="1" x14ac:dyDescent="0.35">
      <c r="A41" s="95"/>
      <c r="B41" s="86" t="s">
        <v>5</v>
      </c>
      <c r="C41" s="87"/>
      <c r="D41" s="88"/>
      <c r="E41" s="83"/>
      <c r="F41" s="87"/>
      <c r="G41" s="88"/>
      <c r="H41" s="83"/>
      <c r="J41" s="83"/>
      <c r="K41" s="85"/>
      <c r="R41" s="95"/>
      <c r="S41" s="90" t="s">
        <v>5</v>
      </c>
      <c r="T41" s="87"/>
      <c r="U41" s="88"/>
      <c r="V41" s="83"/>
      <c r="W41" s="87"/>
      <c r="X41" s="88"/>
      <c r="Y41" s="83"/>
    </row>
    <row r="42" spans="1:25" x14ac:dyDescent="0.3">
      <c r="A42" s="96" t="s">
        <v>44</v>
      </c>
      <c r="B42" s="31" t="s">
        <v>3</v>
      </c>
      <c r="C42" s="32">
        <f>C15+C18+C21+C24+C27+C30+C33+C36+C39</f>
        <v>103949.01958333334</v>
      </c>
      <c r="D42" s="33">
        <f>D15+D18+D21+D24+D27+D30+D33+D36+D39</f>
        <v>26.251833333333337</v>
      </c>
      <c r="E42" s="32">
        <f>C42/D42</f>
        <v>3959.6861012881636</v>
      </c>
      <c r="F42" s="32">
        <f t="shared" ref="F42:G44" si="12">F15+F18+F21+F24+F27+F30+F33+F36+F39</f>
        <v>255848.96350000001</v>
      </c>
      <c r="G42" s="33">
        <f t="shared" si="12"/>
        <v>87.841999999999999</v>
      </c>
      <c r="H42" s="32">
        <f>F42/G42</f>
        <v>2912.6040333781107</v>
      </c>
      <c r="J42" s="34">
        <f>IFERROR(H42-E42,)</f>
        <v>-1047.082067910053</v>
      </c>
      <c r="K42" s="35">
        <f>IFERROR(J42/E42,"-")</f>
        <v>-0.26443562472525706</v>
      </c>
      <c r="R42" s="96" t="s">
        <v>44</v>
      </c>
      <c r="S42" s="31" t="s">
        <v>3</v>
      </c>
      <c r="T42" s="32">
        <f>T15+T18+T21+T24+T27+T30+T33+T36+T39</f>
        <v>1247388.2349999999</v>
      </c>
      <c r="U42" s="33">
        <f>U15+U18+U21+U24+U27+U30+U33+U36+U39</f>
        <v>26.251833333333337</v>
      </c>
      <c r="V42" s="32">
        <f>T42/U42</f>
        <v>47516.233215457956</v>
      </c>
      <c r="W42" s="32">
        <f t="shared" ref="W42:X42" si="13">W15+W18+W21+W24+W27+W30+W33+W36+W39</f>
        <v>3070187.5619999995</v>
      </c>
      <c r="X42" s="33">
        <f t="shared" si="13"/>
        <v>87.841999999999999</v>
      </c>
      <c r="Y42" s="32">
        <f>W42/X42</f>
        <v>34951.248400537326</v>
      </c>
    </row>
    <row r="43" spans="1:25" x14ac:dyDescent="0.3">
      <c r="A43" s="97"/>
      <c r="B43" s="26" t="s">
        <v>4</v>
      </c>
      <c r="C43" s="3">
        <f t="shared" ref="C43:D44" si="14">C16+C19+C22+C25+C28+C31+C34+C37+C40</f>
        <v>76784.705916666659</v>
      </c>
      <c r="D43" s="42">
        <f t="shared" si="14"/>
        <v>25.590416666666666</v>
      </c>
      <c r="E43" s="3">
        <f>C43/D43</f>
        <v>3000.5258185844309</v>
      </c>
      <c r="F43" s="3">
        <f t="shared" si="12"/>
        <v>132451.58766666666</v>
      </c>
      <c r="G43" s="42">
        <f t="shared" si="12"/>
        <v>47.076666666666668</v>
      </c>
      <c r="H43" s="3">
        <f>F43/G43</f>
        <v>2813.529441336826</v>
      </c>
      <c r="J43" s="43">
        <f>IFERROR(H43-E43,)</f>
        <v>-186.99637724760487</v>
      </c>
      <c r="K43" s="44">
        <f>IFERROR(J43/E43,"-")</f>
        <v>-6.2321202533702852E-2</v>
      </c>
      <c r="R43" s="97"/>
      <c r="S43" s="89" t="s">
        <v>4</v>
      </c>
      <c r="T43" s="3">
        <f t="shared" ref="T43:U43" si="15">T16+T19+T22+T25+T28+T31+T34+T37+T40</f>
        <v>921416.4709999999</v>
      </c>
      <c r="U43" s="42">
        <f t="shared" si="15"/>
        <v>25.590416666666666</v>
      </c>
      <c r="V43" s="3">
        <f>T43/U43</f>
        <v>36006.309823013173</v>
      </c>
      <c r="W43" s="3">
        <f t="shared" ref="W43:X43" si="16">W16+W19+W22+W25+W28+W31+W34+W37+W40</f>
        <v>1589419.0520000001</v>
      </c>
      <c r="X43" s="42">
        <f t="shared" si="16"/>
        <v>47.076666666666668</v>
      </c>
      <c r="Y43" s="3">
        <f>W43/X43</f>
        <v>33762.353296041918</v>
      </c>
    </row>
    <row r="44" spans="1:25" ht="15" thickBot="1" x14ac:dyDescent="0.35">
      <c r="A44" s="98"/>
      <c r="B44" s="54" t="s">
        <v>5</v>
      </c>
      <c r="C44" s="45">
        <f t="shared" si="14"/>
        <v>131667.08016666665</v>
      </c>
      <c r="D44" s="46">
        <f t="shared" si="14"/>
        <v>55.28358333333334</v>
      </c>
      <c r="E44" s="45">
        <f>C44/D44</f>
        <v>2381.6668932760322</v>
      </c>
      <c r="F44" s="45">
        <f t="shared" si="12"/>
        <v>373869.98908333341</v>
      </c>
      <c r="G44" s="46">
        <f t="shared" si="12"/>
        <v>155.98233333333332</v>
      </c>
      <c r="H44" s="45">
        <f>F44/G44</f>
        <v>2396.8739349755429</v>
      </c>
      <c r="J44" s="47">
        <f>IFERROR(H44-E44,)</f>
        <v>15.207041699510683</v>
      </c>
      <c r="K44" s="48">
        <f>IFERROR(J44/E44,"-")</f>
        <v>6.3850413936741091E-3</v>
      </c>
      <c r="R44" s="98"/>
      <c r="S44" s="54" t="s">
        <v>5</v>
      </c>
      <c r="T44" s="45">
        <f t="shared" ref="T44:U44" si="17">T17+T20+T23+T26+T29+T32+T35+T38+T41</f>
        <v>1580004.9620000001</v>
      </c>
      <c r="U44" s="46">
        <f t="shared" si="17"/>
        <v>55.28358333333334</v>
      </c>
      <c r="V44" s="45">
        <f>T44/U44</f>
        <v>28580.002719312393</v>
      </c>
      <c r="W44" s="45">
        <f t="shared" ref="W44:X44" si="18">W17+W20+W23+W26+W29+W32+W35+W38+W41</f>
        <v>4486439.8689999999</v>
      </c>
      <c r="X44" s="46">
        <f t="shared" si="18"/>
        <v>155.98233333333332</v>
      </c>
      <c r="Y44" s="45">
        <f>W44/X44</f>
        <v>28762.487219706509</v>
      </c>
    </row>
    <row r="45" spans="1:25" ht="28.2" thickBot="1" x14ac:dyDescent="0.35">
      <c r="A45" s="56"/>
      <c r="B45" s="57" t="s">
        <v>34</v>
      </c>
      <c r="C45" s="45">
        <f>SUM(C42:C44)</f>
        <v>312400.80566666665</v>
      </c>
      <c r="D45" s="46">
        <f>SUM(D42:D44)</f>
        <v>107.12583333333335</v>
      </c>
      <c r="E45" s="45">
        <f>C45/D45</f>
        <v>2916.2042053348473</v>
      </c>
      <c r="F45" s="45">
        <f t="shared" ref="F45:G45" si="19">SUM(F42:F44)</f>
        <v>762170.54025000008</v>
      </c>
      <c r="G45" s="46">
        <f t="shared" si="19"/>
        <v>290.90099999999995</v>
      </c>
      <c r="H45" s="45">
        <f>F45/G45</f>
        <v>2620.034101807832</v>
      </c>
      <c r="J45" s="47">
        <f>IFERROR(H45-E45,)</f>
        <v>-296.17010352701527</v>
      </c>
      <c r="K45" s="48">
        <f>IFERROR(J45/E45,"-")</f>
        <v>-0.10156013868480385</v>
      </c>
      <c r="R45" s="56"/>
      <c r="S45" s="57" t="s">
        <v>34</v>
      </c>
      <c r="T45" s="45">
        <f>SUM(T42:T44)</f>
        <v>3748809.6679999996</v>
      </c>
      <c r="U45" s="46">
        <f>SUM(U42:U44)</f>
        <v>107.12583333333335</v>
      </c>
      <c r="V45" s="45">
        <f>T45/U45</f>
        <v>34994.450464018162</v>
      </c>
      <c r="W45" s="45">
        <f t="shared" ref="W45" si="20">SUM(W42:W44)</f>
        <v>9146046.4829999991</v>
      </c>
      <c r="X45" s="46">
        <f t="shared" ref="X45" si="21">SUM(X42:X44)</f>
        <v>290.90099999999995</v>
      </c>
      <c r="Y45" s="45">
        <f>W45/X45</f>
        <v>31440.409221693979</v>
      </c>
    </row>
    <row r="46" spans="1:25" x14ac:dyDescent="0.3">
      <c r="A46" s="56"/>
      <c r="B46" s="82"/>
      <c r="C46" s="50"/>
      <c r="D46" s="51"/>
      <c r="E46" s="50"/>
      <c r="F46" s="50"/>
      <c r="G46" s="51"/>
      <c r="H46" s="50"/>
      <c r="I46" s="50"/>
      <c r="J46" s="50"/>
      <c r="K46" s="50"/>
    </row>
    <row r="47" spans="1:25" x14ac:dyDescent="0.3">
      <c r="A47" s="56"/>
      <c r="B47" s="82"/>
      <c r="C47" s="50"/>
      <c r="D47" s="51"/>
      <c r="E47" s="50"/>
      <c r="F47" s="50"/>
      <c r="G47" s="51"/>
      <c r="H47" s="50"/>
      <c r="I47" s="50"/>
      <c r="J47" s="50"/>
      <c r="K47" s="50"/>
    </row>
    <row r="48" spans="1:25" x14ac:dyDescent="0.3">
      <c r="A48" s="56"/>
      <c r="B48" s="82"/>
      <c r="C48" s="50"/>
      <c r="D48" s="51"/>
      <c r="E48" s="50"/>
      <c r="F48" s="50"/>
      <c r="G48" s="51"/>
      <c r="H48" s="50"/>
      <c r="I48" s="50"/>
      <c r="J48" s="50"/>
      <c r="K48" s="50"/>
    </row>
    <row r="49" spans="1:11" x14ac:dyDescent="0.3">
      <c r="A49" s="56"/>
      <c r="B49" s="82"/>
      <c r="C49" s="50"/>
      <c r="D49" s="51"/>
      <c r="E49" s="50"/>
      <c r="F49" s="50"/>
      <c r="G49" s="51"/>
      <c r="H49" s="50"/>
      <c r="I49" s="50"/>
      <c r="J49" s="50"/>
      <c r="K49" s="50"/>
    </row>
    <row r="50" spans="1:11" x14ac:dyDescent="0.3">
      <c r="C50"/>
      <c r="D50"/>
      <c r="E50"/>
      <c r="F50"/>
      <c r="G50"/>
      <c r="H50"/>
      <c r="I50"/>
      <c r="J50"/>
      <c r="K50"/>
    </row>
    <row r="51" spans="1:11" ht="45.6" customHeight="1" x14ac:dyDescent="0.3">
      <c r="A51" s="104" t="s">
        <v>76</v>
      </c>
      <c r="B51" s="105"/>
      <c r="C51" s="105"/>
      <c r="D51" s="105"/>
      <c r="E51" s="105"/>
      <c r="F51" s="105"/>
      <c r="G51" s="105"/>
      <c r="H51" s="105"/>
      <c r="I51" s="105"/>
      <c r="J51" s="105"/>
      <c r="K51" s="106"/>
    </row>
    <row r="52" spans="1:11" ht="30.6" customHeight="1" x14ac:dyDescent="0.3">
      <c r="C52"/>
      <c r="D52"/>
      <c r="E52"/>
      <c r="F52"/>
      <c r="G52"/>
      <c r="H52"/>
      <c r="I52"/>
      <c r="J52"/>
      <c r="K52"/>
    </row>
    <row r="53" spans="1:11" hidden="1" x14ac:dyDescent="0.3">
      <c r="C53"/>
      <c r="D53"/>
      <c r="E53"/>
      <c r="F53"/>
      <c r="G53"/>
      <c r="H53"/>
      <c r="I53"/>
      <c r="J53"/>
      <c r="K53"/>
    </row>
    <row r="54" spans="1:11" hidden="1" x14ac:dyDescent="0.3">
      <c r="C54"/>
      <c r="D54"/>
      <c r="E54"/>
      <c r="F54"/>
      <c r="G54"/>
      <c r="H54"/>
      <c r="I54"/>
      <c r="J54"/>
      <c r="K54"/>
    </row>
    <row r="55" spans="1:11" hidden="1" x14ac:dyDescent="0.3">
      <c r="C55"/>
      <c r="D55"/>
      <c r="E55"/>
      <c r="F55"/>
      <c r="G55"/>
      <c r="H55"/>
      <c r="I55"/>
      <c r="J55"/>
      <c r="K55"/>
    </row>
    <row r="56" spans="1:11" ht="17.399999999999999" x14ac:dyDescent="0.35">
      <c r="A56" s="65" t="s">
        <v>53</v>
      </c>
      <c r="B56" s="72"/>
      <c r="C56" s="72"/>
      <c r="D56" s="72"/>
      <c r="E56" s="73"/>
      <c r="F56" s="72"/>
      <c r="G56" s="72"/>
      <c r="H56" s="72"/>
      <c r="I56" s="72"/>
      <c r="J56" s="72"/>
      <c r="K56" s="68">
        <v>8.8647794735670152E-2</v>
      </c>
    </row>
    <row r="57" spans="1:11" x14ac:dyDescent="0.3">
      <c r="A57" s="69" t="s">
        <v>52</v>
      </c>
      <c r="B57" s="70"/>
      <c r="C57" s="70"/>
      <c r="D57" s="70"/>
      <c r="E57" s="70"/>
      <c r="F57" s="70"/>
      <c r="G57" s="70"/>
      <c r="H57" s="70"/>
      <c r="I57" s="70"/>
      <c r="J57" s="71" t="s">
        <v>54</v>
      </c>
      <c r="K57" s="71" t="s">
        <v>77</v>
      </c>
    </row>
    <row r="58" spans="1:11" x14ac:dyDescent="0.3">
      <c r="C58"/>
      <c r="D58"/>
      <c r="E58"/>
      <c r="F58"/>
      <c r="G58"/>
      <c r="H58"/>
      <c r="I58"/>
      <c r="J58"/>
      <c r="K58"/>
    </row>
    <row r="59" spans="1:11" x14ac:dyDescent="0.3">
      <c r="C59"/>
      <c r="D59"/>
      <c r="E59"/>
      <c r="F59"/>
      <c r="G59"/>
      <c r="H59"/>
      <c r="I59"/>
      <c r="J59"/>
      <c r="K59"/>
    </row>
    <row r="60" spans="1:11" x14ac:dyDescent="0.3">
      <c r="C60"/>
      <c r="D60"/>
      <c r="E60"/>
      <c r="F60"/>
      <c r="G60"/>
      <c r="H60"/>
      <c r="I60"/>
      <c r="J60"/>
      <c r="K60"/>
    </row>
    <row r="61" spans="1:11" x14ac:dyDescent="0.3">
      <c r="C61"/>
      <c r="D61"/>
      <c r="E61"/>
      <c r="F61"/>
      <c r="G61"/>
      <c r="H61"/>
      <c r="I61"/>
      <c r="J61"/>
      <c r="K61"/>
    </row>
    <row r="62" spans="1:11" x14ac:dyDescent="0.3">
      <c r="C62"/>
      <c r="D62"/>
      <c r="E62"/>
      <c r="F62"/>
      <c r="G62"/>
      <c r="H62"/>
      <c r="I62"/>
      <c r="J62"/>
      <c r="K62"/>
    </row>
    <row r="63" spans="1:11" x14ac:dyDescent="0.3">
      <c r="C63"/>
      <c r="D63"/>
      <c r="E63"/>
      <c r="F63"/>
      <c r="G63"/>
      <c r="H63"/>
      <c r="I63"/>
      <c r="J63"/>
      <c r="K63"/>
    </row>
    <row r="64" spans="1:11" x14ac:dyDescent="0.3">
      <c r="C64"/>
      <c r="D64"/>
      <c r="E64"/>
      <c r="F64"/>
      <c r="G64"/>
      <c r="H64"/>
      <c r="I64"/>
      <c r="J64"/>
      <c r="K64"/>
    </row>
    <row r="65" spans="1:11" x14ac:dyDescent="0.3">
      <c r="C65"/>
      <c r="D65"/>
      <c r="E65"/>
      <c r="F65"/>
      <c r="G65"/>
      <c r="H65"/>
      <c r="I65"/>
      <c r="J65"/>
      <c r="K65"/>
    </row>
    <row r="66" spans="1:11" x14ac:dyDescent="0.3">
      <c r="C66"/>
      <c r="D66"/>
      <c r="E66"/>
      <c r="F66"/>
      <c r="G66"/>
      <c r="H66"/>
      <c r="I66"/>
      <c r="J66"/>
      <c r="K66"/>
    </row>
    <row r="67" spans="1:11" x14ac:dyDescent="0.3">
      <c r="C67"/>
      <c r="D67"/>
      <c r="E67"/>
      <c r="F67"/>
      <c r="G67"/>
      <c r="H67"/>
      <c r="I67"/>
      <c r="J67"/>
      <c r="K67"/>
    </row>
    <row r="68" spans="1:11" x14ac:dyDescent="0.3">
      <c r="C68"/>
      <c r="D68"/>
      <c r="E68"/>
      <c r="F68"/>
      <c r="G68"/>
      <c r="H68"/>
      <c r="I68"/>
      <c r="J68"/>
      <c r="K68"/>
    </row>
    <row r="69" spans="1:11" x14ac:dyDescent="0.3">
      <c r="C69"/>
      <c r="D69"/>
      <c r="E69"/>
      <c r="F69"/>
      <c r="G69"/>
      <c r="H69"/>
      <c r="I69"/>
      <c r="J69"/>
      <c r="K69"/>
    </row>
    <row r="70" spans="1:11" x14ac:dyDescent="0.3">
      <c r="C70"/>
      <c r="D70"/>
      <c r="E70"/>
      <c r="F70"/>
      <c r="G70"/>
      <c r="H70"/>
      <c r="I70"/>
      <c r="J70"/>
      <c r="K70"/>
    </row>
    <row r="71" spans="1:11" x14ac:dyDescent="0.3">
      <c r="C71"/>
      <c r="D71"/>
      <c r="E71"/>
      <c r="F71"/>
      <c r="G71"/>
      <c r="H71"/>
      <c r="I71"/>
      <c r="J71"/>
      <c r="K71"/>
    </row>
    <row r="72" spans="1:11" x14ac:dyDescent="0.3">
      <c r="C72"/>
      <c r="D72"/>
      <c r="E72"/>
      <c r="F72"/>
      <c r="G72"/>
      <c r="H72"/>
      <c r="I72"/>
      <c r="J72"/>
      <c r="K72"/>
    </row>
    <row r="73" spans="1:11" x14ac:dyDescent="0.3">
      <c r="C73"/>
      <c r="D73"/>
      <c r="E73"/>
      <c r="F73"/>
      <c r="G73"/>
      <c r="H73"/>
      <c r="I73"/>
      <c r="J73"/>
      <c r="K73"/>
    </row>
    <row r="74" spans="1:11" x14ac:dyDescent="0.3">
      <c r="C74"/>
      <c r="D74"/>
      <c r="E74"/>
      <c r="F74"/>
      <c r="G74"/>
      <c r="H74"/>
      <c r="I74"/>
      <c r="J74"/>
      <c r="K74"/>
    </row>
    <row r="75" spans="1:11" hidden="1" outlineLevel="1" x14ac:dyDescent="0.3"/>
    <row r="76" spans="1:11" ht="52.8" hidden="1" customHeight="1" outlineLevel="1" x14ac:dyDescent="0.3">
      <c r="A76" s="103" t="s">
        <v>45</v>
      </c>
      <c r="B76" s="103"/>
      <c r="C76" s="103"/>
      <c r="D76" s="103"/>
      <c r="E76" s="103"/>
      <c r="F76" s="103"/>
      <c r="G76" s="103"/>
      <c r="H76" s="103"/>
      <c r="I76" s="103"/>
      <c r="J76" s="103"/>
      <c r="K76" s="103"/>
    </row>
    <row r="77" spans="1:11" hidden="1" outlineLevel="1" x14ac:dyDescent="0.3"/>
    <row r="78" spans="1:11" ht="15.6" hidden="1" outlineLevel="1" x14ac:dyDescent="0.3">
      <c r="A78" s="22"/>
      <c r="B78" s="23"/>
      <c r="C78" s="99" t="s">
        <v>25</v>
      </c>
      <c r="D78" s="99"/>
      <c r="E78" s="99"/>
      <c r="F78" s="99" t="s">
        <v>26</v>
      </c>
      <c r="G78" s="99"/>
      <c r="H78" s="99"/>
      <c r="J78" s="24" t="s">
        <v>2</v>
      </c>
      <c r="K78" s="24" t="s">
        <v>27</v>
      </c>
    </row>
    <row r="79" spans="1:11" ht="43.2" hidden="1" outlineLevel="1" x14ac:dyDescent="0.3">
      <c r="A79" s="25" t="s">
        <v>35</v>
      </c>
      <c r="B79" s="26" t="s">
        <v>29</v>
      </c>
      <c r="C79" s="25" t="s">
        <v>30</v>
      </c>
      <c r="D79" s="25" t="s">
        <v>31</v>
      </c>
      <c r="E79" s="52" t="s">
        <v>32</v>
      </c>
      <c r="F79" s="25" t="s">
        <v>30</v>
      </c>
      <c r="G79" s="25" t="s">
        <v>31</v>
      </c>
      <c r="H79" s="52" t="s">
        <v>32</v>
      </c>
      <c r="J79" s="53" t="s">
        <v>32</v>
      </c>
      <c r="K79" s="53" t="s">
        <v>32</v>
      </c>
    </row>
    <row r="80" spans="1:11" hidden="1" outlineLevel="1" x14ac:dyDescent="0.3">
      <c r="A80" s="96" t="s">
        <v>46</v>
      </c>
      <c r="B80" s="31" t="s">
        <v>3</v>
      </c>
      <c r="C80" s="32">
        <f>C42+C5</f>
        <v>310653.02208333334</v>
      </c>
      <c r="D80" s="33">
        <f>D42+D5</f>
        <v>54.015583333333339</v>
      </c>
      <c r="E80" s="32">
        <f>C80/D80</f>
        <v>5751.1740670516374</v>
      </c>
      <c r="F80" s="32">
        <f>F42+F5</f>
        <v>407483.48666666669</v>
      </c>
      <c r="G80" s="33">
        <f>G42+G5</f>
        <v>113.7795</v>
      </c>
      <c r="H80" s="32">
        <f>F80/G80</f>
        <v>3581.3436222400933</v>
      </c>
      <c r="J80" s="34">
        <f>IFERROR(H80-E80,)</f>
        <v>-2169.8304448115441</v>
      </c>
      <c r="K80" s="35">
        <f>IFERROR(J80/E80,"-")</f>
        <v>-0.37728478037944635</v>
      </c>
    </row>
    <row r="81" spans="1:11" hidden="1" outlineLevel="1" x14ac:dyDescent="0.3">
      <c r="A81" s="97"/>
      <c r="B81" s="26" t="s">
        <v>4</v>
      </c>
      <c r="C81" s="3">
        <f>C43</f>
        <v>76784.705916666659</v>
      </c>
      <c r="D81" s="42">
        <f>D43</f>
        <v>25.590416666666666</v>
      </c>
      <c r="E81" s="3">
        <f>C81/D81</f>
        <v>3000.5258185844309</v>
      </c>
      <c r="F81" s="3">
        <f>F43</f>
        <v>132451.58766666666</v>
      </c>
      <c r="G81" s="42">
        <f>G43</f>
        <v>47.076666666666668</v>
      </c>
      <c r="H81" s="3">
        <f>F81/G81</f>
        <v>2813.529441336826</v>
      </c>
      <c r="J81" s="43">
        <f>IFERROR(H81-E81,)</f>
        <v>-186.99637724760487</v>
      </c>
      <c r="K81" s="44">
        <f>IFERROR(J81/E81,"-")</f>
        <v>-6.2321202533702852E-2</v>
      </c>
    </row>
    <row r="82" spans="1:11" ht="15" hidden="1" outlineLevel="1" thickBot="1" x14ac:dyDescent="0.35">
      <c r="A82" s="98"/>
      <c r="B82" s="54" t="s">
        <v>5</v>
      </c>
      <c r="C82" s="45">
        <f>C44</f>
        <v>131667.08016666665</v>
      </c>
      <c r="D82" s="46">
        <f>D44</f>
        <v>55.28358333333334</v>
      </c>
      <c r="E82" s="45">
        <f>C82/D82</f>
        <v>2381.6668932760322</v>
      </c>
      <c r="F82" s="45">
        <f>F44</f>
        <v>373869.98908333341</v>
      </c>
      <c r="G82" s="46">
        <f>G44</f>
        <v>155.98233333333332</v>
      </c>
      <c r="H82" s="45">
        <f>F82/G82</f>
        <v>2396.8739349755429</v>
      </c>
      <c r="J82" s="47">
        <f>IFERROR(H82-E82,)</f>
        <v>15.207041699510683</v>
      </c>
      <c r="K82" s="48">
        <f>IFERROR(J82/E82,"-")</f>
        <v>6.3850413936741091E-3</v>
      </c>
    </row>
    <row r="83" spans="1:11" hidden="1" outlineLevel="1" x14ac:dyDescent="0.3"/>
    <row r="84" spans="1:11" hidden="1" outlineLevel="1" x14ac:dyDescent="0.3"/>
    <row r="85" spans="1:11" hidden="1" outlineLevel="1" x14ac:dyDescent="0.3"/>
    <row r="86" spans="1:11" hidden="1" outlineLevel="1" x14ac:dyDescent="0.3">
      <c r="C86"/>
      <c r="D86"/>
      <c r="E86"/>
      <c r="F86"/>
      <c r="G86"/>
    </row>
    <row r="87" spans="1:11" hidden="1" outlineLevel="1" x14ac:dyDescent="0.3">
      <c r="C87"/>
      <c r="D87"/>
      <c r="E87"/>
      <c r="F87"/>
      <c r="G87"/>
    </row>
    <row r="88" spans="1:11" collapsed="1" x14ac:dyDescent="0.3">
      <c r="C88"/>
      <c r="D88"/>
      <c r="E88"/>
      <c r="F88"/>
      <c r="G88"/>
    </row>
    <row r="89" spans="1:11" x14ac:dyDescent="0.3">
      <c r="C89"/>
      <c r="D89"/>
      <c r="E89"/>
      <c r="F89"/>
      <c r="G89"/>
    </row>
    <row r="90" spans="1:11" x14ac:dyDescent="0.3">
      <c r="C90"/>
      <c r="D90"/>
      <c r="E90"/>
      <c r="F90"/>
      <c r="G90"/>
    </row>
    <row r="91" spans="1:11" ht="28.2" hidden="1" outlineLevel="1" thickBot="1" x14ac:dyDescent="0.35">
      <c r="A91" s="55" t="s">
        <v>37</v>
      </c>
      <c r="B91" s="49" t="s">
        <v>34</v>
      </c>
      <c r="C91" s="45">
        <f>C5+C45</f>
        <v>519104.80816666665</v>
      </c>
      <c r="D91" s="46">
        <f>D5+D45</f>
        <v>134.88958333333335</v>
      </c>
      <c r="E91" s="45">
        <f>C91/D91</f>
        <v>3848.368386488949</v>
      </c>
      <c r="F91" s="45">
        <f>F5+F45</f>
        <v>913805.0634166667</v>
      </c>
      <c r="G91" s="46">
        <f>G5+G45</f>
        <v>316.83849999999995</v>
      </c>
      <c r="H91" s="45">
        <f>F91/G91</f>
        <v>2884.1351774379277</v>
      </c>
      <c r="J91" s="47">
        <f>IFERROR(H91-E91,)</f>
        <v>-964.23320905102128</v>
      </c>
      <c r="K91" s="48">
        <f>IFERROR(J91/E91,"-")</f>
        <v>-0.25055636888513616</v>
      </c>
    </row>
    <row r="92" spans="1:11" collapsed="1" x14ac:dyDescent="0.3"/>
    <row r="93" spans="1:11" x14ac:dyDescent="0.3">
      <c r="C93"/>
      <c r="D93"/>
      <c r="E93"/>
      <c r="F93"/>
      <c r="G93"/>
    </row>
    <row r="94" spans="1:11" x14ac:dyDescent="0.3">
      <c r="C94"/>
      <c r="D94"/>
      <c r="E94"/>
      <c r="F94"/>
      <c r="G94"/>
    </row>
    <row r="95" spans="1:11" x14ac:dyDescent="0.3">
      <c r="C95"/>
      <c r="D95"/>
      <c r="E95"/>
      <c r="F95"/>
      <c r="G95"/>
    </row>
    <row r="96" spans="1:11" x14ac:dyDescent="0.3">
      <c r="C96"/>
      <c r="D96"/>
      <c r="E96"/>
      <c r="F96"/>
      <c r="G96"/>
    </row>
    <row r="97" spans="1:12" s="1" customFormat="1" x14ac:dyDescent="0.3">
      <c r="A97"/>
      <c r="B97"/>
      <c r="C97"/>
      <c r="D97"/>
      <c r="E97"/>
      <c r="F97"/>
      <c r="G97"/>
      <c r="L97"/>
    </row>
    <row r="98" spans="1:12" s="1" customFormat="1" x14ac:dyDescent="0.3">
      <c r="A98"/>
      <c r="B98"/>
      <c r="C98"/>
      <c r="D98"/>
      <c r="E98"/>
      <c r="F98"/>
      <c r="G98"/>
      <c r="L98"/>
    </row>
    <row r="99" spans="1:12" s="1" customFormat="1" x14ac:dyDescent="0.3">
      <c r="A99"/>
      <c r="B99"/>
      <c r="C99"/>
      <c r="D99"/>
      <c r="E99"/>
      <c r="F99"/>
      <c r="G99"/>
      <c r="L99"/>
    </row>
    <row r="100" spans="1:12" s="1" customFormat="1" hidden="1" outlineLevel="1" x14ac:dyDescent="0.3">
      <c r="A100" t="s">
        <v>38</v>
      </c>
      <c r="B100"/>
      <c r="C100"/>
      <c r="D100"/>
      <c r="E100"/>
      <c r="F100"/>
      <c r="G100"/>
      <c r="L100"/>
    </row>
    <row r="101" spans="1:12" s="1" customFormat="1" hidden="1" outlineLevel="1" x14ac:dyDescent="0.3">
      <c r="A101" s="26" t="s">
        <v>47</v>
      </c>
      <c r="B101" s="26" t="s">
        <v>3</v>
      </c>
      <c r="C101" s="2">
        <v>12553.716249999999</v>
      </c>
      <c r="D101" s="39">
        <v>1.0239166666666666</v>
      </c>
      <c r="E101" s="2">
        <f>IFERROR(C101/D101,"-")</f>
        <v>12260.486286318874</v>
      </c>
      <c r="F101" s="2">
        <v>20896.211833333331</v>
      </c>
      <c r="G101" s="39">
        <v>1.9997500000000001</v>
      </c>
      <c r="H101" s="2">
        <f>IFERROR(F101/G101,"-")</f>
        <v>10449.412093178313</v>
      </c>
      <c r="J101" s="40">
        <f>IFERROR(H101-E101,)</f>
        <v>-1811.074193140561</v>
      </c>
      <c r="K101" s="41">
        <f>IFERROR(J101/E101,"-")</f>
        <v>-0.14771634263491545</v>
      </c>
      <c r="L101"/>
    </row>
    <row r="102" spans="1:12" s="1" customFormat="1" hidden="1" outlineLevel="1" x14ac:dyDescent="0.3">
      <c r="A102" s="26" t="s">
        <v>48</v>
      </c>
      <c r="B102" s="26" t="s">
        <v>3</v>
      </c>
      <c r="C102" s="2">
        <v>13952.437166666665</v>
      </c>
      <c r="D102" s="39">
        <v>2.0500000000000003</v>
      </c>
      <c r="E102" s="2">
        <f>IFERROR(C102/D102,"-")</f>
        <v>6806.066910569104</v>
      </c>
      <c r="F102" s="2">
        <v>1906.5036666666665</v>
      </c>
      <c r="G102" s="39">
        <v>0.23683333333333334</v>
      </c>
      <c r="H102" s="2">
        <f>IFERROR(F102/G102,"-")</f>
        <v>8049.9802955665018</v>
      </c>
      <c r="J102" s="40">
        <f>IFERROR(H102-E102,)</f>
        <v>1243.9133849973978</v>
      </c>
      <c r="K102" s="41">
        <f>IFERROR(J102/E102,"-")</f>
        <v>0.18276537702938705</v>
      </c>
      <c r="L102"/>
    </row>
    <row r="103" spans="1:12" s="1" customFormat="1" ht="28.8" hidden="1" outlineLevel="1" x14ac:dyDescent="0.3">
      <c r="A103" s="25" t="s">
        <v>49</v>
      </c>
      <c r="B103" s="26" t="s">
        <v>3</v>
      </c>
      <c r="C103" s="2">
        <v>28686.191666666666</v>
      </c>
      <c r="D103" s="39">
        <v>1.8541666666666667</v>
      </c>
      <c r="E103" s="2">
        <f>IFERROR(C103/D103,"-")</f>
        <v>15471.204494382022</v>
      </c>
      <c r="F103" s="2">
        <v>9249.7199999999993</v>
      </c>
      <c r="G103" s="39">
        <v>0.27200000000000002</v>
      </c>
      <c r="H103" s="2">
        <f>IFERROR(F103/G103,"-")</f>
        <v>34006.323529411762</v>
      </c>
      <c r="J103" s="40">
        <f>IFERROR(H103-E103,)</f>
        <v>18535.11903502974</v>
      </c>
      <c r="K103" s="41">
        <f>IFERROR(J103/E103,"-")</f>
        <v>1.1980398191853971</v>
      </c>
      <c r="L103"/>
    </row>
    <row r="104" spans="1:12" s="1" customFormat="1" hidden="1" outlineLevel="1" x14ac:dyDescent="0.3">
      <c r="A104" s="26" t="s">
        <v>50</v>
      </c>
      <c r="B104" s="26" t="s">
        <v>3</v>
      </c>
      <c r="C104" s="2">
        <v>149940.48841666666</v>
      </c>
      <c r="D104" s="39">
        <v>19.130166666666668</v>
      </c>
      <c r="E104" s="2">
        <f>IFERROR(C104/D104,"-")</f>
        <v>7837.908107613629</v>
      </c>
      <c r="F104" s="2">
        <v>116800.77033333333</v>
      </c>
      <c r="G104" s="39">
        <v>18.784500000000001</v>
      </c>
      <c r="H104" s="2">
        <f>IFERROR(F104/G104,"-")</f>
        <v>6217.9334202844539</v>
      </c>
      <c r="J104" s="40">
        <f>IFERROR(H104-E104,)</f>
        <v>-1619.9746873291751</v>
      </c>
      <c r="K104" s="41">
        <f>IFERROR(J104/E104,"-")</f>
        <v>-0.20668457260369708</v>
      </c>
      <c r="L104"/>
    </row>
    <row r="105" spans="1:12" s="1" customFormat="1" collapsed="1" x14ac:dyDescent="0.3">
      <c r="A105"/>
      <c r="B105"/>
      <c r="C105"/>
      <c r="D105"/>
      <c r="E105"/>
      <c r="F105"/>
      <c r="G105"/>
      <c r="L105"/>
    </row>
    <row r="106" spans="1:12" s="1" customFormat="1" x14ac:dyDescent="0.3">
      <c r="A106"/>
      <c r="B106"/>
      <c r="C106"/>
      <c r="D106"/>
      <c r="E106"/>
      <c r="F106"/>
      <c r="G106"/>
      <c r="L106"/>
    </row>
    <row r="107" spans="1:12" s="1" customFormat="1" x14ac:dyDescent="0.3">
      <c r="A107"/>
      <c r="B107"/>
      <c r="C107"/>
      <c r="D107"/>
      <c r="E107"/>
      <c r="F107"/>
      <c r="G107"/>
      <c r="L107"/>
    </row>
    <row r="108" spans="1:12" s="1" customFormat="1" x14ac:dyDescent="0.3">
      <c r="A108"/>
      <c r="B108"/>
      <c r="C108"/>
      <c r="D108"/>
      <c r="E108"/>
      <c r="F108"/>
      <c r="G108"/>
      <c r="L108"/>
    </row>
    <row r="109" spans="1:12" s="1" customFormat="1" x14ac:dyDescent="0.3">
      <c r="A109"/>
      <c r="B109"/>
      <c r="C109"/>
      <c r="D109"/>
      <c r="E109"/>
      <c r="F109"/>
      <c r="G109"/>
      <c r="L109"/>
    </row>
    <row r="110" spans="1:12" s="1" customFormat="1" x14ac:dyDescent="0.3">
      <c r="A110"/>
      <c r="B110"/>
      <c r="C110"/>
      <c r="D110"/>
      <c r="E110"/>
      <c r="F110"/>
      <c r="G110"/>
      <c r="L110"/>
    </row>
    <row r="111" spans="1:12" s="1" customFormat="1" x14ac:dyDescent="0.3">
      <c r="A111"/>
      <c r="B111"/>
      <c r="C111"/>
      <c r="D111"/>
      <c r="E111"/>
      <c r="F111"/>
      <c r="G111"/>
      <c r="L111"/>
    </row>
    <row r="112" spans="1:12" s="1" customFormat="1" x14ac:dyDescent="0.3">
      <c r="A112"/>
      <c r="B112"/>
      <c r="C112"/>
      <c r="D112"/>
      <c r="E112"/>
      <c r="F112"/>
      <c r="G112"/>
      <c r="L112"/>
    </row>
    <row r="113" spans="1:12" s="1" customFormat="1" x14ac:dyDescent="0.3">
      <c r="A113"/>
      <c r="B113"/>
      <c r="C113"/>
      <c r="D113"/>
      <c r="E113"/>
      <c r="F113"/>
      <c r="G113"/>
      <c r="L113"/>
    </row>
    <row r="114" spans="1:12" s="1" customFormat="1" x14ac:dyDescent="0.3">
      <c r="A114"/>
      <c r="B114"/>
      <c r="C114"/>
      <c r="D114"/>
      <c r="E114"/>
      <c r="F114"/>
      <c r="G114"/>
      <c r="L114"/>
    </row>
    <row r="115" spans="1:12" s="1" customFormat="1" x14ac:dyDescent="0.3">
      <c r="A115"/>
      <c r="B115"/>
      <c r="C115"/>
      <c r="D115"/>
      <c r="E115"/>
      <c r="F115"/>
      <c r="G115"/>
      <c r="L115"/>
    </row>
  </sheetData>
  <mergeCells count="34">
    <mergeCell ref="A30:A32"/>
    <mergeCell ref="A33:A35"/>
    <mergeCell ref="A36:A38"/>
    <mergeCell ref="A39:A41"/>
    <mergeCell ref="A15:A17"/>
    <mergeCell ref="A18:A20"/>
    <mergeCell ref="A21:A23"/>
    <mergeCell ref="A24:A26"/>
    <mergeCell ref="A27:A29"/>
    <mergeCell ref="A80:A82"/>
    <mergeCell ref="A42:A44"/>
    <mergeCell ref="A51:K51"/>
    <mergeCell ref="A76:K76"/>
    <mergeCell ref="C78:E78"/>
    <mergeCell ref="F78:H78"/>
    <mergeCell ref="T13:V13"/>
    <mergeCell ref="W13:Y13"/>
    <mergeCell ref="A11:K11"/>
    <mergeCell ref="A1:K1"/>
    <mergeCell ref="C3:E3"/>
    <mergeCell ref="F3:H3"/>
    <mergeCell ref="A7:K7"/>
    <mergeCell ref="C13:E13"/>
    <mergeCell ref="F13:H13"/>
    <mergeCell ref="R15:R17"/>
    <mergeCell ref="R18:R20"/>
    <mergeCell ref="R21:R23"/>
    <mergeCell ref="R24:R26"/>
    <mergeCell ref="R27:R29"/>
    <mergeCell ref="R30:R32"/>
    <mergeCell ref="R33:R35"/>
    <mergeCell ref="R36:R38"/>
    <mergeCell ref="R39:R41"/>
    <mergeCell ref="R42:R44"/>
  </mergeCells>
  <pageMargins left="0.25" right="0.25" top="0.75" bottom="0.75" header="0.3" footer="0.3"/>
  <pageSetup paperSize="9" scale="93" fitToHeight="0" orientation="landscape" r:id="rId1"/>
  <rowBreaks count="2" manualBreakCount="2">
    <brk id="7" max="10" man="1"/>
    <brk id="3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tabSelected="1" view="pageBreakPreview" topLeftCell="A32" zoomScaleNormal="100" zoomScaleSheetLayoutView="100" workbookViewId="0">
      <selection activeCell="F35" sqref="F35"/>
    </sheetView>
  </sheetViews>
  <sheetFormatPr baseColWidth="10" defaultRowHeight="14.4" x14ac:dyDescent="0.3"/>
  <cols>
    <col min="1" max="1" width="46.44140625" customWidth="1"/>
  </cols>
  <sheetData>
    <row r="1" spans="1:4" ht="15" thickBot="1" x14ac:dyDescent="0.35"/>
    <row r="2" spans="1:4" ht="37.200000000000003" customHeight="1" thickBot="1" x14ac:dyDescent="0.4">
      <c r="A2" s="119" t="s">
        <v>81</v>
      </c>
      <c r="B2" s="120"/>
      <c r="C2" s="120"/>
      <c r="D2" s="121"/>
    </row>
    <row r="4" spans="1:4" x14ac:dyDescent="0.3">
      <c r="B4" s="7" t="s">
        <v>1</v>
      </c>
      <c r="C4" s="7" t="s">
        <v>0</v>
      </c>
      <c r="D4" s="7" t="s">
        <v>2</v>
      </c>
    </row>
    <row r="5" spans="1:4" x14ac:dyDescent="0.3">
      <c r="A5" s="9" t="s">
        <v>7</v>
      </c>
      <c r="B5" s="6">
        <v>11</v>
      </c>
      <c r="C5" s="6">
        <v>30</v>
      </c>
      <c r="D5" s="5">
        <f>C5-B5</f>
        <v>19</v>
      </c>
    </row>
    <row r="6" spans="1:4" ht="15" thickBot="1" x14ac:dyDescent="0.35">
      <c r="A6" s="9" t="s">
        <v>8</v>
      </c>
      <c r="B6" s="10">
        <v>11</v>
      </c>
      <c r="C6" s="10">
        <v>30</v>
      </c>
      <c r="D6" s="11">
        <f>C6-B6</f>
        <v>19</v>
      </c>
    </row>
    <row r="7" spans="1:4" ht="15" thickBot="1" x14ac:dyDescent="0.35">
      <c r="A7" s="8" t="s">
        <v>6</v>
      </c>
      <c r="B7" s="4">
        <v>1</v>
      </c>
      <c r="C7" s="4">
        <v>1</v>
      </c>
      <c r="D7" s="81">
        <f>C7-B7</f>
        <v>0</v>
      </c>
    </row>
    <row r="8" spans="1:4" x14ac:dyDescent="0.3">
      <c r="A8" s="59"/>
      <c r="B8" s="60"/>
      <c r="C8" s="61" t="s">
        <v>54</v>
      </c>
      <c r="D8" s="92" t="s">
        <v>55</v>
      </c>
    </row>
    <row r="9" spans="1:4" ht="15" thickBot="1" x14ac:dyDescent="0.35"/>
    <row r="10" spans="1:4" ht="36" customHeight="1" thickBot="1" x14ac:dyDescent="0.4">
      <c r="A10" s="119" t="s">
        <v>82</v>
      </c>
      <c r="B10" s="120"/>
      <c r="C10" s="120"/>
      <c r="D10" s="121"/>
    </row>
    <row r="12" spans="1:4" x14ac:dyDescent="0.3">
      <c r="B12" s="7" t="s">
        <v>1</v>
      </c>
      <c r="C12" s="7" t="s">
        <v>0</v>
      </c>
      <c r="D12" s="7" t="s">
        <v>2</v>
      </c>
    </row>
    <row r="13" spans="1:4" x14ac:dyDescent="0.3">
      <c r="A13" s="9" t="s">
        <v>7</v>
      </c>
      <c r="B13" s="6">
        <v>19</v>
      </c>
      <c r="C13" s="6">
        <v>54</v>
      </c>
      <c r="D13" s="5">
        <f>C13-B13</f>
        <v>35</v>
      </c>
    </row>
    <row r="14" spans="1:4" ht="15" thickBot="1" x14ac:dyDescent="0.35">
      <c r="A14" s="9" t="s">
        <v>8</v>
      </c>
      <c r="B14" s="10">
        <v>110</v>
      </c>
      <c r="C14" s="10">
        <v>374</v>
      </c>
      <c r="D14" s="11">
        <f>C14-B14</f>
        <v>264</v>
      </c>
    </row>
    <row r="15" spans="1:4" ht="15" thickBot="1" x14ac:dyDescent="0.35">
      <c r="A15" s="8" t="s">
        <v>10</v>
      </c>
      <c r="B15" s="4">
        <f>B13/B14</f>
        <v>0.17272727272727273</v>
      </c>
      <c r="C15" s="4">
        <f t="shared" ref="C15" si="0">C13/C14</f>
        <v>0.14438502673796791</v>
      </c>
      <c r="D15" s="81">
        <f>-(C15-B15)</f>
        <v>2.8342245989304821E-2</v>
      </c>
    </row>
    <row r="16" spans="1:4" x14ac:dyDescent="0.3">
      <c r="A16" s="59"/>
      <c r="B16" s="60"/>
      <c r="C16" s="79" t="s">
        <v>54</v>
      </c>
      <c r="D16" s="80" t="s">
        <v>85</v>
      </c>
    </row>
    <row r="21" spans="1:4" ht="15" thickBot="1" x14ac:dyDescent="0.35"/>
    <row r="22" spans="1:4" ht="33.6" customHeight="1" thickBot="1" x14ac:dyDescent="0.35">
      <c r="A22" s="113" t="s">
        <v>83</v>
      </c>
      <c r="B22" s="114"/>
      <c r="C22" s="114"/>
      <c r="D22" s="115"/>
    </row>
    <row r="24" spans="1:4" ht="15" thickBot="1" x14ac:dyDescent="0.35">
      <c r="B24" s="7" t="s">
        <v>1</v>
      </c>
      <c r="C24" s="7" t="s">
        <v>0</v>
      </c>
    </row>
    <row r="25" spans="1:4" ht="30.6" customHeight="1" thickBot="1" x14ac:dyDescent="0.35">
      <c r="A25" s="12" t="s">
        <v>12</v>
      </c>
      <c r="B25" s="13">
        <v>7</v>
      </c>
      <c r="C25" s="77">
        <v>3</v>
      </c>
    </row>
    <row r="26" spans="1:4" x14ac:dyDescent="0.3">
      <c r="B26" s="79" t="s">
        <v>54</v>
      </c>
      <c r="C26" s="78" t="s">
        <v>56</v>
      </c>
    </row>
    <row r="30" spans="1:4" ht="15" thickBot="1" x14ac:dyDescent="0.35"/>
    <row r="31" spans="1:4" ht="18.600000000000001" thickBot="1" x14ac:dyDescent="0.4">
      <c r="A31" s="116" t="s">
        <v>84</v>
      </c>
      <c r="B31" s="117"/>
      <c r="C31" s="117"/>
      <c r="D31" s="118"/>
    </row>
    <row r="32" spans="1:4" ht="15" thickBot="1" x14ac:dyDescent="0.35"/>
    <row r="33" spans="1:4" ht="43.8" thickBot="1" x14ac:dyDescent="0.35">
      <c r="A33" s="14" t="s">
        <v>14</v>
      </c>
      <c r="B33" s="20" t="s">
        <v>20</v>
      </c>
      <c r="C33" s="21" t="s">
        <v>24</v>
      </c>
      <c r="D33" s="21" t="s">
        <v>19</v>
      </c>
    </row>
    <row r="34" spans="1:4" ht="43.2" x14ac:dyDescent="0.3">
      <c r="A34" s="16" t="s">
        <v>22</v>
      </c>
      <c r="B34" s="93">
        <f>'1. Rém. brute moy titulaires'!K56</f>
        <v>5.6698935186323685E-2</v>
      </c>
      <c r="C34" s="62">
        <v>34</v>
      </c>
      <c r="D34" s="62" t="s">
        <v>17</v>
      </c>
    </row>
    <row r="35" spans="1:4" ht="43.2" x14ac:dyDescent="0.3">
      <c r="A35" s="17" t="s">
        <v>23</v>
      </c>
      <c r="B35" s="93">
        <f>'2. Rém. brute moy contract perm'!K56</f>
        <v>8.8647794735670152E-2</v>
      </c>
      <c r="C35" s="63">
        <v>21</v>
      </c>
      <c r="D35" s="63" t="s">
        <v>18</v>
      </c>
    </row>
    <row r="36" spans="1:4" ht="28.8" x14ac:dyDescent="0.3">
      <c r="A36" s="17" t="s">
        <v>9</v>
      </c>
      <c r="B36" s="18">
        <f>D7*100</f>
        <v>0</v>
      </c>
      <c r="C36" s="63">
        <v>10</v>
      </c>
      <c r="D36" s="63" t="s">
        <v>16</v>
      </c>
    </row>
    <row r="37" spans="1:4" ht="28.8" x14ac:dyDescent="0.3">
      <c r="A37" s="17" t="s">
        <v>11</v>
      </c>
      <c r="B37" s="93">
        <f>D15</f>
        <v>2.8342245989304821E-2</v>
      </c>
      <c r="C37" s="63">
        <v>7</v>
      </c>
      <c r="D37" s="63" t="s">
        <v>16</v>
      </c>
    </row>
    <row r="38" spans="1:4" ht="43.8" thickBot="1" x14ac:dyDescent="0.35">
      <c r="A38" s="15" t="s">
        <v>13</v>
      </c>
      <c r="B38" s="19">
        <v>3</v>
      </c>
      <c r="C38" s="64">
        <v>4</v>
      </c>
      <c r="D38" s="63" t="s">
        <v>16</v>
      </c>
    </row>
    <row r="39" spans="1:4" ht="15" thickBot="1" x14ac:dyDescent="0.35">
      <c r="A39" s="74" t="s">
        <v>21</v>
      </c>
      <c r="B39" s="75"/>
      <c r="C39" s="76">
        <v>76</v>
      </c>
      <c r="D39" s="76" t="s">
        <v>15</v>
      </c>
    </row>
    <row r="40" spans="1:4" ht="15.6" x14ac:dyDescent="0.3">
      <c r="A40" s="122" t="s">
        <v>86</v>
      </c>
      <c r="B40" s="123"/>
      <c r="C40" s="123"/>
      <c r="D40" s="123"/>
    </row>
  </sheetData>
  <mergeCells count="5">
    <mergeCell ref="A22:D22"/>
    <mergeCell ref="A31:D31"/>
    <mergeCell ref="A10:D10"/>
    <mergeCell ref="A2:D2"/>
    <mergeCell ref="A40:D40"/>
  </mergeCells>
  <pageMargins left="0.70866141732283472" right="0.70866141732283472" top="0.15748031496062992" bottom="0.15748031496062992" header="0.31496062992125984" footer="0.31496062992125984"/>
  <pageSetup paperSize="9" fitToHeight="0" orientation="landscape" r:id="rId1"/>
  <rowBreaks count="1" manualBreakCount="1">
    <brk id="2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1. Rém. brute moy titulaires</vt:lpstr>
      <vt:lpstr>2. Rém. brute moy contract perm</vt:lpstr>
      <vt:lpstr>Indicateurs 3. 4. 5. et RECAP</vt:lpstr>
      <vt:lpstr>'1. Rém. brute moy titulaires'!Zone_d_impression</vt:lpstr>
      <vt:lpstr>'2. Rém. brute moy contract perm'!Zone_d_impression</vt:lpstr>
      <vt:lpstr>'Indicateurs 3. 4. 5. et RECAP'!Zone_d_impression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2024-12-11T14:43:50Z</cp:lastPrinted>
  <dcterms:created xsi:type="dcterms:W3CDTF">2024-09-24T09:14:41Z</dcterms:created>
  <dcterms:modified xsi:type="dcterms:W3CDTF">2025-10-01T09:18:48Z</dcterms:modified>
</cp:coreProperties>
</file>